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ain" sheetId="1" state="visible" r:id="rId2"/>
    <sheet name="lookups" sheetId="2" state="visible" r:id="rId3"/>
  </sheets>
  <definedNames>
    <definedName function="false" hidden="false" localSheetId="0" name="_xlnm.Print_Area" vbProcedure="false">Main!$A$10:$N$21</definedName>
    <definedName function="false" hidden="false" name="CrankLengthMM" vbProcedure="false">Main!$D$42</definedName>
    <definedName function="false" hidden="false" name="ft_per_mile" vbProcedure="false">Main!$G$55</definedName>
    <definedName function="false" hidden="false" name="km_per_mile" vbProcedure="false">Main!$G$56</definedName>
    <definedName function="false" hidden="false" name="mm_per_inch" vbProcedure="false">Main!$G$54</definedName>
    <definedName function="false" hidden="false" name="Multiplier" vbProcedure="false">Main!$G$44</definedName>
    <definedName function="false" hidden="false" name="Pi" vbProcedure="false">Main!$G$53</definedName>
    <definedName function="false" hidden="false" name="RPM" vbProcedure="false">Main!$B$8</definedName>
    <definedName function="false" hidden="false" name="SpeedKPH" vbProcedure="false">Main!$G$42</definedName>
    <definedName function="false" hidden="false" name="units_to_kph_table" vbProcedure="false">Main!$C$54:$D$55</definedName>
    <definedName function="false" hidden="false" name="units_to_mm_table" vbProcedure="false">Main!$C$47:$D$51</definedName>
    <definedName function="false" hidden="false" name="WhatToCalc" vbProcedure="false">Main!$B$5</definedName>
    <definedName function="false" hidden="false" name="whattocalc_to_info_table" vbProcedure="false">Main!$F$47:$H$54</definedName>
    <definedName function="false" hidden="false" name="WheelDiaMM" vbProcedure="false">Main!$D$43</definedName>
    <definedName function="false" hidden="false" name="WheelRadiusMM" vbProcedure="false">Main!$D$44</definedName>
    <definedName function="false" hidden="false" localSheetId="0" name="_xlnm.Print_Area_0" vbProcedure="false">Main!$A$1</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<sst xmlns="http://schemas.openxmlformats.org/spreadsheetml/2006/main" count="55" uniqueCount="47">
  <si>
    <t xml:space="preserve">Bike Gear Ratio Calculator</t>
  </si>
  <si>
    <r>
      <rPr>
        <sz val="12"/>
        <color rgb="FF0000CC"/>
        <rFont val="Arial"/>
        <family val="2"/>
        <charset val="1"/>
      </rPr>
      <t xml:space="preserve">This spreadsheet was developed using Libre Office 6.02.   It “should” work with Excel, but hasn’t been tested.
Please send bug reports or suggestions to </t>
    </r>
    <r>
      <rPr>
        <b val="true"/>
        <sz val="12"/>
        <color rgb="FF0000CC"/>
        <rFont val="Arial"/>
        <family val="2"/>
        <charset val="1"/>
      </rPr>
      <t xml:space="preserve">jim.avera at ,gmail.com</t>
    </r>
  </si>
  <si>
    <t xml:space="preserve">Instructions: Adjust the yellow fields as desired;
Set “What to Calculate” to one of the indicated keywords (case does not matter).
Set Wheel Diameter and units (inch or mm).
Set Crank Length and units (only needed for GainRatio)
Set Pedal RPM (only needed for MPH or KPH)
Then adjust the gear cog values and the spreadsheet will calculate the results.</t>
  </si>
  <si>
    <t xml:space="preserve">What to Calculate:  </t>
  </si>
  <si>
    <t xml:space="preserve">gearinch</t>
  </si>
  <si>
    <r>
      <rPr>
        <sz val="11"/>
        <rFont val="Arial"/>
        <family val="2"/>
        <charset val="1"/>
      </rPr>
      <t xml:space="preserve">  (set to one of: </t>
    </r>
    <r>
      <rPr>
        <i val="true"/>
        <sz val="11"/>
        <rFont val="Arial"/>
        <family val="2"/>
        <charset val="1"/>
      </rPr>
      <t xml:space="preserve">GearInch</t>
    </r>
    <r>
      <rPr>
        <sz val="11"/>
        <rFont val="Arial"/>
        <family val="2"/>
        <charset val="1"/>
      </rPr>
      <t xml:space="preserve">, </t>
    </r>
    <r>
      <rPr>
        <i val="true"/>
        <sz val="11"/>
        <rFont val="Arial"/>
        <family val="2"/>
        <charset val="1"/>
      </rPr>
      <t xml:space="preserve">DevelopM</t>
    </r>
    <r>
      <rPr>
        <sz val="11"/>
        <rFont val="Arial"/>
        <family val="2"/>
        <charset val="1"/>
      </rPr>
      <t xml:space="preserve">, </t>
    </r>
    <r>
      <rPr>
        <i val="true"/>
        <sz val="11"/>
        <rFont val="Arial"/>
        <family val="2"/>
        <charset val="1"/>
      </rPr>
      <t xml:space="preserve">GainRatio</t>
    </r>
    <r>
      <rPr>
        <sz val="11"/>
        <rFont val="Arial"/>
        <family val="2"/>
        <charset val="1"/>
      </rPr>
      <t xml:space="preserve">, </t>
    </r>
    <r>
      <rPr>
        <i val="true"/>
        <sz val="11"/>
        <rFont val="Arial"/>
        <family val="2"/>
        <charset val="1"/>
      </rPr>
      <t xml:space="preserve">MPH</t>
    </r>
    <r>
      <rPr>
        <sz val="11"/>
        <rFont val="Arial"/>
        <family val="2"/>
        <charset val="1"/>
      </rPr>
      <t xml:space="preserve">, </t>
    </r>
    <r>
      <rPr>
        <i val="true"/>
        <sz val="11"/>
        <rFont val="Arial"/>
        <family val="2"/>
        <charset val="1"/>
      </rPr>
      <t xml:space="preserve">KPH</t>
    </r>
    <r>
      <rPr>
        <sz val="11"/>
        <rFont val="Arial"/>
        <family val="2"/>
        <charset val="1"/>
      </rPr>
      <t xml:space="preserve">)</t>
    </r>
  </si>
  <si>
    <t xml:space="preserve">Wheel Diameter:  </t>
  </si>
  <si>
    <t xml:space="preserve">in</t>
  </si>
  <si>
    <t xml:space="preserve">Crank Length:  </t>
  </si>
  <si>
    <t xml:space="preserve">mm</t>
  </si>
  <si>
    <t xml:space="preserve">(used only for GainRatio)</t>
  </si>
  <si>
    <t xml:space="preserve">Pedal RPM (cadence):  </t>
  </si>
  <si>
    <t xml:space="preserve">rev/minute</t>
  </si>
  <si>
    <t xml:space="preserve">(used only to calculate MPH or KPH)</t>
  </si>
  <si>
    <t xml:space="preserve">MPH or KPH)</t>
  </si>
  <si>
    <t xml:space="preserve">*EXISTING*</t>
  </si>
  <si>
    <t xml:space="preserve">Cassette gear cogs →
Chain rings ↓ </t>
  </si>
  <si>
    <t xml:space="preserve">50/39/30 Triple with with Shimano CS-6700 11-28 (10 speed)</t>
  </si>
  <si>
    <t xml:space="preserve">Shimano 105 5800 11-speed</t>
  </si>
  <si>
    <t xml:space="preserve">Shimano 105 R7000 11-speed</t>
  </si>
  <si>
    <t xml:space="preserve">2010 Jamis Quest Triple factory setup</t>
  </si>
  <si>
    <t xml:space="preserve">(what follows is internal data – constants and intermediate calculations used by the main formulas)</t>
  </si>
  <si>
    <t xml:space="preserve">CrankLengthMM</t>
  </si>
  <si>
    <t xml:space="preserve">SpeedKPH</t>
  </si>
  <si>
    <t xml:space="preserve">WheelDiaMM</t>
  </si>
  <si>
    <t xml:space="preserve">WheelRadiusMM:</t>
  </si>
  <si>
    <t xml:space="preserve">Multipler</t>
  </si>
  <si>
    <t xml:space="preserve">length unit</t>
  </si>
  <si>
    <t xml:space="preserve">Result
Type</t>
  </si>
  <si>
    <t xml:space="preserve">Gear Inch [Wheel Dia * Front/Rear]
Multiplier</t>
  </si>
  <si>
    <t xml:space="preserve">inch</t>
  </si>
  <si>
    <t xml:space="preserve">GearInch</t>
  </si>
  <si>
    <t xml:space="preserve">inches</t>
  </si>
  <si>
    <t xml:space="preserve">DevelopM</t>
  </si>
  <si>
    <t xml:space="preserve">Meters Development (distance per pedal rev)</t>
  </si>
  <si>
    <t xml:space="preserve">GainRatio</t>
  </si>
  <si>
    <t xml:space="preserve">Gain Ratio (see https://www.sheldonbrown.com/gain.html)</t>
  </si>
  <si>
    <t xml:space="preserve">MPH</t>
  </si>
  <si>
    <t xml:space="preserve">millimeters</t>
  </si>
  <si>
    <t xml:space="preserve">KPH</t>
  </si>
  <si>
    <t xml:space="preserve">speed unit</t>
  </si>
  <si>
    <t xml:space="preserve">kph</t>
  </si>
  <si>
    <t xml:space="preserve">Pi</t>
  </si>
  <si>
    <t xml:space="preserve">mm/inch</t>
  </si>
  <si>
    <t xml:space="preserve">mph</t>
  </si>
  <si>
    <t xml:space="preserve">ft/mile</t>
  </si>
  <si>
    <t xml:space="preserve">km/mile</t>
  </si>
</sst>
</file>

<file path=xl/styles.xml><?xml version="1.0" encoding="utf-8"?>
<styleSheet xmlns="http://schemas.openxmlformats.org/spreadsheetml/2006/main">
  <numFmts count="2">
    <numFmt numFmtId="164" formatCode="General"/>
    <numFmt numFmtId="165" formatCode="0.#"/>
  </numFmts>
  <fonts count="22">
    <font>
      <sz val="10"/>
      <name val="Arial"/>
      <family val="2"/>
      <charset val="1"/>
    </font>
    <font>
      <sz val="10"/>
      <name val="Arial"/>
      <family val="0"/>
    </font>
    <font>
      <sz val="10"/>
      <name val="Arial"/>
      <family val="0"/>
    </font>
    <font>
      <sz val="10"/>
      <name val="Arial"/>
      <family val="0"/>
    </font>
    <font>
      <sz val="12"/>
      <name val="Arial"/>
      <family val="2"/>
      <charset val="1"/>
    </font>
    <font>
      <b val="true"/>
      <sz val="20"/>
      <color rgb="FF0066FF"/>
      <name val="Arial"/>
      <family val="2"/>
      <charset val="1"/>
    </font>
    <font>
      <sz val="12"/>
      <color rgb="FF0000CC"/>
      <name val="Arial"/>
      <family val="2"/>
      <charset val="1"/>
    </font>
    <font>
      <b val="true"/>
      <sz val="12"/>
      <color rgb="FF0000CC"/>
      <name val="Arial"/>
      <family val="2"/>
      <charset val="1"/>
    </font>
    <font>
      <b val="true"/>
      <sz val="12"/>
      <name val="Arial"/>
      <family val="2"/>
      <charset val="1"/>
    </font>
    <font>
      <b val="true"/>
      <sz val="11"/>
      <name val="Arial"/>
      <family val="2"/>
      <charset val="1"/>
    </font>
    <font>
      <sz val="11"/>
      <name val="Arial"/>
      <family val="2"/>
      <charset val="1"/>
    </font>
    <font>
      <i val="true"/>
      <sz val="11"/>
      <name val="Arial"/>
      <family val="2"/>
      <charset val="1"/>
    </font>
    <font>
      <sz val="10"/>
      <color rgb="FF0000FF"/>
      <name val="Arial"/>
      <family val="2"/>
      <charset val="1"/>
    </font>
    <font>
      <b val="true"/>
      <sz val="18"/>
      <color rgb="FF333333"/>
      <name val="Arial"/>
      <family val="2"/>
      <charset val="1"/>
    </font>
    <font>
      <b val="true"/>
      <sz val="10"/>
      <name val="Arial"/>
      <family val="2"/>
      <charset val="1"/>
    </font>
    <font>
      <sz val="10"/>
      <color rgb="FFB2B2B2"/>
      <name val="Arial"/>
      <family val="2"/>
      <charset val="1"/>
    </font>
    <font>
      <sz val="12"/>
      <color rgb="FFB2B2B2"/>
      <name val="Arial"/>
      <family val="2"/>
      <charset val="1"/>
    </font>
    <font>
      <sz val="9"/>
      <color rgb="FFB2B2B2"/>
      <name val="Arial"/>
      <family val="2"/>
      <charset val="1"/>
    </font>
    <font>
      <sz val="8"/>
      <color rgb="FFB2B2B2"/>
      <name val="Arial"/>
      <family val="2"/>
      <charset val="1"/>
    </font>
    <font>
      <b val="true"/>
      <sz val="12"/>
      <color rgb="FFB2B2B2"/>
      <name val="Arial"/>
      <family val="2"/>
      <charset val="1"/>
    </font>
    <font>
      <b val="true"/>
      <sz val="10"/>
      <color rgb="FFB2B2B2"/>
      <name val="Arial"/>
      <family val="2"/>
      <charset val="1"/>
    </font>
    <font>
      <b val="true"/>
      <sz val="9"/>
      <color rgb="FFB2B2B2"/>
      <name val="Arial"/>
      <family val="2"/>
      <charset val="1"/>
    </font>
  </fonts>
  <fills count="3">
    <fill>
      <patternFill patternType="none"/>
    </fill>
    <fill>
      <patternFill patternType="gray125"/>
    </fill>
    <fill>
      <patternFill patternType="solid">
        <fgColor rgb="FFFFF200"/>
        <bgColor rgb="FFFFFF00"/>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right" vertical="center" textRotation="0" wrapText="false" indent="0" shrinkToFit="false"/>
      <protection locked="true" hidden="false"/>
    </xf>
    <xf numFmtId="164" fontId="9" fillId="2" borderId="1" xfId="0" applyFont="true" applyBorder="true" applyAlignment="true" applyProtection="true">
      <alignment horizontal="center" vertical="center" textRotation="0" wrapText="false" indent="0" shrinkToFit="false"/>
      <protection locked="false" hidden="false"/>
    </xf>
    <xf numFmtId="164" fontId="10" fillId="0" borderId="0" xfId="0" applyFont="true" applyBorder="true" applyAlignment="true" applyProtection="true">
      <alignment horizontal="left" vertical="center" textRotation="0" wrapText="false" indent="0" shrinkToFit="false"/>
      <protection locked="true" hidden="false"/>
    </xf>
    <xf numFmtId="164" fontId="4" fillId="0" borderId="1" xfId="0" applyFont="true" applyBorder="true" applyAlignment="true" applyProtection="true">
      <alignment horizontal="right" vertical="bottom" textRotation="0" wrapText="false" indent="0" shrinkToFit="false"/>
      <protection locked="true" hidden="false"/>
    </xf>
    <xf numFmtId="164" fontId="9" fillId="2" borderId="1" xfId="0" applyFont="true" applyBorder="true" applyAlignment="true" applyProtection="true">
      <alignment horizontal="center" vertical="bottom"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true" hidden="false"/>
    </xf>
    <xf numFmtId="164" fontId="10" fillId="0" borderId="1"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true" hidden="false"/>
    </xf>
    <xf numFmtId="165" fontId="8" fillId="2" borderId="0"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false" applyAlignment="true" applyProtection="true">
      <alignment horizontal="center" vertical="bottom" textRotation="0" wrapText="false" indent="0" shrinkToFit="false"/>
      <protection locked="true" hidden="false"/>
    </xf>
    <xf numFmtId="165" fontId="0" fillId="0" borderId="0" xfId="0" applyFont="false" applyBorder="false" applyAlignment="true" applyProtection="true">
      <alignment horizontal="center" vertical="bottom" textRotation="0" wrapText="false" indent="0" shrinkToFit="false"/>
      <protection locked="true" hidden="false"/>
    </xf>
    <xf numFmtId="164" fontId="8" fillId="0" borderId="1" xfId="0" applyFont="true" applyBorder="true" applyAlignment="true" applyProtection="true">
      <alignment horizontal="center" vertical="bottom" textRotation="0" wrapText="true" indent="0" shrinkToFit="false"/>
      <protection locked="true" hidden="false"/>
    </xf>
    <xf numFmtId="164" fontId="8" fillId="2" borderId="1"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5" fontId="8" fillId="2" borderId="1" xfId="0" applyFont="true" applyBorder="true" applyAlignment="true" applyProtection="true">
      <alignment horizontal="center" vertical="bottom" textRotation="0" wrapText="false" indent="0" shrinkToFit="false"/>
      <protection locked="false" hidden="false"/>
    </xf>
    <xf numFmtId="165" fontId="4" fillId="0" borderId="1" xfId="0" applyFont="true" applyBorder="true" applyAlignment="true" applyProtection="true">
      <alignment horizontal="center" vertical="bottom" textRotation="0" wrapText="false" indent="0" shrinkToFit="false"/>
      <protection locked="true" hidden="false"/>
    </xf>
    <xf numFmtId="165" fontId="8" fillId="0" borderId="2" xfId="0" applyFont="true" applyBorder="true" applyAlignment="true" applyProtection="true">
      <alignment horizontal="center" vertical="bottom" textRotation="0" wrapText="false" indent="0" shrinkToFit="false"/>
      <protection locked="false" hidden="false"/>
    </xf>
    <xf numFmtId="165" fontId="4" fillId="0" borderId="2" xfId="0" applyFont="true" applyBorder="true" applyAlignment="true" applyProtection="true">
      <alignment horizontal="center" vertical="bottom" textRotation="0" wrapText="false" indent="0" shrinkToFit="false"/>
      <protection locked="true" hidden="false"/>
    </xf>
    <xf numFmtId="164" fontId="8" fillId="0" borderId="0" xfId="0" applyFont="true" applyBorder="false" applyAlignment="true" applyProtection="true">
      <alignment horizontal="center" vertical="bottom" textRotation="0" wrapText="false" indent="0" shrinkToFit="false"/>
      <protection locked="true" hidden="false"/>
    </xf>
    <xf numFmtId="165" fontId="4" fillId="0" borderId="0" xfId="0" applyFont="true" applyBorder="true" applyAlignment="true" applyProtection="true">
      <alignment horizontal="center" vertical="bottom" textRotation="0" wrapText="false" indent="0" shrinkToFit="false"/>
      <protection locked="true" hidden="false"/>
    </xf>
    <xf numFmtId="164" fontId="15" fillId="0" borderId="0" xfId="0" applyFont="true" applyBorder="false" applyAlignment="fals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left" vertical="center" textRotation="0" wrapText="false" indent="0" shrinkToFit="true"/>
      <protection locked="true" hidden="false"/>
    </xf>
    <xf numFmtId="164" fontId="16" fillId="0" borderId="0" xfId="0" applyFont="true" applyBorder="false" applyAlignment="true" applyProtection="true">
      <alignment horizontal="center" vertical="bottom" textRotation="0" wrapText="false" indent="0" shrinkToFit="false"/>
      <protection locked="true" hidden="false"/>
    </xf>
    <xf numFmtId="164" fontId="15" fillId="0" borderId="0" xfId="0" applyFont="true" applyBorder="false" applyAlignment="true" applyProtection="true">
      <alignment horizontal="center" vertical="bottom" textRotation="0" wrapText="false" indent="0" shrinkToFit="false"/>
      <protection locked="true" hidden="false"/>
    </xf>
    <xf numFmtId="164" fontId="17" fillId="0" borderId="0" xfId="0" applyFont="true" applyBorder="false" applyAlignment="true" applyProtection="true">
      <alignment horizontal="center" vertical="center" textRotation="0" wrapText="false" indent="0" shrinkToFit="true"/>
      <protection locked="true" hidden="false"/>
    </xf>
    <xf numFmtId="165" fontId="15" fillId="0" borderId="0" xfId="0" applyFont="true" applyBorder="false" applyAlignment="true" applyProtection="true">
      <alignment horizontal="center" vertical="bottom" textRotation="0" wrapText="false" indent="0" shrinkToFit="false"/>
      <protection locked="true" hidden="false"/>
    </xf>
    <xf numFmtId="164" fontId="16" fillId="0" borderId="0" xfId="0" applyFont="true" applyBorder="false" applyAlignment="true" applyProtection="true">
      <alignment horizontal="center" vertical="center" textRotation="0" wrapText="false" indent="0" shrinkToFit="false"/>
      <protection locked="true" hidden="false"/>
    </xf>
    <xf numFmtId="165" fontId="15" fillId="0" borderId="0" xfId="0" applyFont="true" applyBorder="false" applyAlignment="true" applyProtection="true">
      <alignment horizontal="center" vertical="center" textRotation="0" wrapText="false" indent="0" shrinkToFit="false"/>
      <protection locked="true" hidden="false"/>
    </xf>
    <xf numFmtId="164" fontId="15" fillId="0" borderId="0" xfId="0" applyFont="true" applyBorder="false" applyAlignment="true" applyProtection="true">
      <alignment horizontal="center" vertical="center" textRotation="0" wrapText="false" indent="0" shrinkToFit="false"/>
      <protection locked="true" hidden="false"/>
    </xf>
    <xf numFmtId="164" fontId="15" fillId="0" borderId="0" xfId="0" applyFont="true" applyBorder="false" applyAlignment="true" applyProtection="true">
      <alignment horizontal="center" vertical="center" textRotation="0" wrapText="false" indent="0" shrinkToFit="true"/>
      <protection locked="true" hidden="false"/>
    </xf>
    <xf numFmtId="164" fontId="18" fillId="0" borderId="0" xfId="0" applyFont="true" applyBorder="false" applyAlignment="true" applyProtection="true">
      <alignment horizontal="center" vertical="center" textRotation="0" wrapText="false" indent="0" shrinkToFit="false"/>
      <protection locked="true" hidden="false"/>
    </xf>
    <xf numFmtId="164" fontId="19" fillId="0" borderId="0" xfId="0" applyFont="true" applyBorder="false" applyAlignment="true" applyProtection="true">
      <alignment horizontal="center" vertical="center" textRotation="0" wrapText="false" indent="0" shrinkToFit="false"/>
      <protection locked="true" hidden="false"/>
    </xf>
    <xf numFmtId="164" fontId="20" fillId="0" borderId="0" xfId="0" applyFont="true" applyBorder="false" applyAlignment="true" applyProtection="true">
      <alignment horizontal="center" vertical="center" textRotation="0" wrapText="false" indent="0" shrinkToFit="false"/>
      <protection locked="true" hidden="false"/>
    </xf>
    <xf numFmtId="164" fontId="21" fillId="0" borderId="0" xfId="0" applyFont="true" applyBorder="false" applyAlignment="true" applyProtection="true">
      <alignment horizontal="center" vertical="center" textRotation="0" wrapText="true" indent="0" shrinkToFit="false"/>
      <protection locked="true" hidden="false"/>
    </xf>
    <xf numFmtId="164" fontId="21" fillId="0" borderId="0" xfId="0" applyFont="true" applyBorder="true" applyAlignment="true" applyProtection="true">
      <alignment horizontal="left" vertical="center" textRotation="0" wrapText="true" indent="0" shrinkToFit="false"/>
      <protection locked="true" hidden="false"/>
    </xf>
    <xf numFmtId="164" fontId="15" fillId="0" borderId="0" xfId="0" applyFont="true" applyBorder="false" applyAlignment="true" applyProtection="true">
      <alignment horizontal="left" vertical="bottom" textRotation="0" wrapText="false" indent="0" shrinkToFit="false"/>
      <protection locked="true" hidden="false"/>
    </xf>
    <xf numFmtId="164" fontId="15" fillId="0" borderId="0" xfId="0" applyFont="true" applyBorder="false" applyAlignment="true" applyProtection="true">
      <alignment horizontal="left" vertical="bottom" textRotation="0" wrapText="false" indent="0" shrinkToFit="true"/>
      <protection locked="true" hidden="false"/>
    </xf>
    <xf numFmtId="164" fontId="15" fillId="0" borderId="0" xfId="0" applyFont="true" applyBorder="false" applyAlignment="true" applyProtection="true">
      <alignment horizontal="general" vertical="bottom" textRotation="0" wrapText="false" indent="0" shrinkToFit="true"/>
      <protection locked="true" hidden="false"/>
    </xf>
    <xf numFmtId="164" fontId="20" fillId="0" borderId="0" xfId="0" applyFont="true" applyBorder="false" applyAlignment="false" applyProtection="tru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B2B2B2"/>
      <rgbColor rgb="FF808080"/>
      <rgbColor rgb="FF9999FF"/>
      <rgbColor rgb="FF993366"/>
      <rgbColor rgb="FFFFFFCC"/>
      <rgbColor rgb="FFCCFFFF"/>
      <rgbColor rgb="FF660066"/>
      <rgbColor rgb="FFFF8080"/>
      <rgbColor rgb="FF0066FF"/>
      <rgbColor rgb="FFCCCCFF"/>
      <rgbColor rgb="FF000080"/>
      <rgbColor rgb="FFFF00FF"/>
      <rgbColor rgb="FFFFFF00"/>
      <rgbColor rgb="FF00FFFF"/>
      <rgbColor rgb="FF800080"/>
      <rgbColor rgb="FF800000"/>
      <rgbColor rgb="FF008080"/>
      <rgbColor rgb="FF0000CC"/>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MJ56"/>
  <sheetViews>
    <sheetView showFormulas="false" showGridLines="true" showRowColHeaders="true" showZeros="true" rightToLeft="false" tabSelected="true" showOutlineSymbols="true" defaultGridColor="true" view="normal" topLeftCell="A15" colorId="64" zoomScale="89" zoomScaleNormal="89" zoomScalePageLayoutView="100" workbookViewId="0">
      <selection pane="topLeft" activeCell="A23" activeCellId="0" sqref="A23"/>
    </sheetView>
  </sheetViews>
  <sheetFormatPr defaultRowHeight="15" zeroHeight="false" outlineLevelRow="0" outlineLevelCol="0"/>
  <cols>
    <col collapsed="false" customWidth="true" hidden="false" outlineLevel="0" max="1" min="1" style="1" width="25.14"/>
    <col collapsed="false" customWidth="false" hidden="false" outlineLevel="0" max="1014" min="2" style="1" width="11.52"/>
    <col collapsed="false" customWidth="false" hidden="false" outlineLevel="0" max="1025" min="1015" style="2" width="11.52"/>
  </cols>
  <sheetData>
    <row r="1" customFormat="false" ht="24.45" hidden="false" customHeight="false" outlineLevel="0" collapsed="false">
      <c r="A1" s="3" t="s">
        <v>0</v>
      </c>
      <c r="B1" s="3"/>
      <c r="C1" s="3"/>
      <c r="D1" s="3"/>
      <c r="E1" s="3"/>
      <c r="F1" s="3"/>
      <c r="G1" s="3"/>
      <c r="H1" s="3"/>
      <c r="I1" s="3"/>
      <c r="J1" s="3"/>
      <c r="K1" s="3"/>
    </row>
    <row r="2" s="5" customFormat="true" ht="43.5" hidden="false" customHeight="true" outlineLevel="0" collapsed="false">
      <c r="A2" s="4" t="s">
        <v>1</v>
      </c>
      <c r="B2" s="4"/>
      <c r="C2" s="4"/>
      <c r="D2" s="4"/>
      <c r="E2" s="4"/>
      <c r="F2" s="4"/>
      <c r="G2" s="4"/>
      <c r="H2" s="4"/>
      <c r="I2" s="4"/>
      <c r="J2" s="4"/>
      <c r="K2" s="4"/>
      <c r="AMA2" s="6"/>
      <c r="AMB2" s="6"/>
      <c r="AMC2" s="6"/>
      <c r="AMD2" s="6"/>
      <c r="AME2" s="6"/>
      <c r="AMF2" s="6"/>
      <c r="AMG2" s="6"/>
      <c r="AMH2" s="6"/>
      <c r="AMI2" s="6"/>
      <c r="AMJ2" s="6"/>
    </row>
    <row r="3" customFormat="false" ht="123.45" hidden="false" customHeight="true" outlineLevel="0" collapsed="false">
      <c r="A3" s="7" t="s">
        <v>2</v>
      </c>
      <c r="B3" s="7"/>
      <c r="C3" s="7"/>
      <c r="D3" s="7"/>
      <c r="E3" s="7"/>
      <c r="F3" s="7"/>
      <c r="G3" s="7"/>
      <c r="H3" s="7"/>
      <c r="I3" s="7"/>
      <c r="J3" s="7"/>
      <c r="K3" s="7"/>
    </row>
    <row r="4" customFormat="false" ht="15" hidden="false" customHeight="false" outlineLevel="0" collapsed="false">
      <c r="A4" s="8"/>
      <c r="B4" s="8"/>
      <c r="C4" s="8"/>
      <c r="D4" s="8"/>
      <c r="E4" s="8"/>
      <c r="F4" s="8"/>
      <c r="G4" s="8"/>
      <c r="H4" s="8"/>
      <c r="I4" s="8"/>
      <c r="J4" s="8"/>
      <c r="K4" s="8"/>
      <c r="L4" s="8"/>
      <c r="M4" s="8"/>
      <c r="N4" s="8"/>
    </row>
    <row r="5" s="5" customFormat="true" ht="21.75" hidden="false" customHeight="true" outlineLevel="0" collapsed="false">
      <c r="A5" s="9" t="s">
        <v>3</v>
      </c>
      <c r="B5" s="10" t="s">
        <v>4</v>
      </c>
      <c r="C5" s="11" t="s">
        <v>5</v>
      </c>
      <c r="D5" s="11"/>
      <c r="E5" s="11"/>
      <c r="F5" s="11"/>
      <c r="G5" s="11"/>
      <c r="H5" s="11"/>
      <c r="AMA5" s="6"/>
      <c r="AMB5" s="6"/>
      <c r="AMC5" s="6"/>
      <c r="AMD5" s="6"/>
      <c r="AME5" s="6"/>
      <c r="AMF5" s="6"/>
      <c r="AMG5" s="6"/>
      <c r="AMH5" s="6"/>
      <c r="AMI5" s="6"/>
      <c r="AMJ5" s="6"/>
    </row>
    <row r="6" customFormat="false" ht="15" hidden="false" customHeight="false" outlineLevel="0" collapsed="false">
      <c r="A6" s="12" t="s">
        <v>6</v>
      </c>
      <c r="B6" s="13" t="n">
        <v>27</v>
      </c>
      <c r="C6" s="13" t="s">
        <v>7</v>
      </c>
      <c r="D6" s="14"/>
      <c r="E6" s="14"/>
      <c r="F6" s="14"/>
    </row>
    <row r="7" customFormat="false" ht="15" hidden="false" customHeight="false" outlineLevel="0" collapsed="false">
      <c r="A7" s="12" t="s">
        <v>8</v>
      </c>
      <c r="B7" s="13" t="n">
        <v>170</v>
      </c>
      <c r="C7" s="13" t="s">
        <v>9</v>
      </c>
      <c r="D7" s="15" t="s">
        <v>10</v>
      </c>
      <c r="E7" s="15"/>
      <c r="F7" s="15"/>
      <c r="G7" s="15"/>
      <c r="H7" s="15"/>
      <c r="I7" s="15"/>
      <c r="J7" s="15"/>
      <c r="K7" s="15"/>
      <c r="L7" s="15"/>
      <c r="M7" s="15"/>
      <c r="N7" s="15"/>
    </row>
    <row r="8" customFormat="false" ht="15" hidden="false" customHeight="false" outlineLevel="0" collapsed="false">
      <c r="A8" s="12" t="s">
        <v>11</v>
      </c>
      <c r="B8" s="13" t="n">
        <v>60</v>
      </c>
      <c r="C8" s="16" t="s">
        <v>12</v>
      </c>
      <c r="D8" s="15" t="s">
        <v>13</v>
      </c>
      <c r="E8" s="15" t="s">
        <v>14</v>
      </c>
      <c r="F8" s="15"/>
      <c r="G8" s="15"/>
      <c r="H8" s="15"/>
      <c r="I8" s="15"/>
      <c r="J8" s="15"/>
      <c r="K8" s="15"/>
      <c r="L8" s="15"/>
      <c r="M8" s="15"/>
      <c r="N8" s="15"/>
    </row>
    <row r="9" customFormat="false" ht="41.25" hidden="false" customHeight="true" outlineLevel="0" collapsed="false">
      <c r="A9" s="17"/>
      <c r="B9" s="17"/>
      <c r="C9" s="17"/>
      <c r="D9" s="17"/>
      <c r="E9" s="17"/>
      <c r="F9" s="17"/>
      <c r="G9" s="17"/>
      <c r="H9" s="17"/>
      <c r="I9" s="17"/>
      <c r="J9" s="17"/>
      <c r="K9" s="17"/>
      <c r="L9" s="17"/>
      <c r="M9" s="17"/>
      <c r="N9" s="17"/>
    </row>
    <row r="10" customFormat="false" ht="56.45" hidden="false" customHeight="true" outlineLevel="0" collapsed="false">
      <c r="A10" s="18" t="str">
        <f aca="false">VLOOKUP(TRIM(WhatToCalc),whattocalc_to_info_table,3,0)</f>
        <v>Gear-Inches with 686 mm wheel</v>
      </c>
      <c r="B10" s="18"/>
      <c r="C10" s="18"/>
      <c r="D10" s="18"/>
      <c r="E10" s="18"/>
      <c r="F10" s="18"/>
      <c r="G10" s="18"/>
      <c r="H10" s="18"/>
      <c r="I10" s="18"/>
      <c r="J10" s="18"/>
      <c r="K10" s="18"/>
    </row>
    <row r="11" s="20" customFormat="true" ht="15.15" hidden="false" customHeight="false" outlineLevel="0" collapsed="false">
      <c r="A11" s="19" t="s">
        <v>15</v>
      </c>
      <c r="B11" s="19"/>
      <c r="C11" s="19"/>
      <c r="D11" s="19"/>
      <c r="E11" s="19"/>
      <c r="F11" s="19"/>
      <c r="G11" s="19"/>
      <c r="H11" s="19"/>
      <c r="I11" s="19"/>
      <c r="J11" s="19"/>
      <c r="K11" s="19"/>
      <c r="L11" s="19"/>
      <c r="M11" s="19"/>
      <c r="N11" s="19"/>
      <c r="AMA11" s="21"/>
      <c r="AMB11" s="21"/>
      <c r="AMC11" s="21"/>
      <c r="AMD11" s="21"/>
      <c r="AME11" s="21"/>
      <c r="AMF11" s="21"/>
      <c r="AMG11" s="21"/>
      <c r="AMH11" s="21"/>
      <c r="AMI11" s="21"/>
      <c r="AMJ11" s="21"/>
    </row>
    <row r="12" s="24" customFormat="true" ht="28.65" hidden="false" customHeight="false" outlineLevel="0" collapsed="false">
      <c r="A12" s="22" t="s">
        <v>16</v>
      </c>
      <c r="B12" s="23" t="n">
        <v>11</v>
      </c>
      <c r="C12" s="23" t="n">
        <v>12</v>
      </c>
      <c r="D12" s="23" t="n">
        <v>13</v>
      </c>
      <c r="E12" s="23" t="n">
        <v>14</v>
      </c>
      <c r="F12" s="23" t="n">
        <v>15</v>
      </c>
      <c r="G12" s="23" t="n">
        <v>17</v>
      </c>
      <c r="H12" s="23" t="n">
        <v>19</v>
      </c>
      <c r="I12" s="23" t="n">
        <v>21</v>
      </c>
      <c r="J12" s="23" t="n">
        <v>23</v>
      </c>
      <c r="K12" s="23" t="n">
        <v>25</v>
      </c>
      <c r="L12" s="23"/>
      <c r="M12" s="23"/>
      <c r="N12" s="23"/>
      <c r="AMA12" s="25"/>
      <c r="AMB12" s="25"/>
      <c r="AMC12" s="25"/>
      <c r="AMD12" s="25"/>
      <c r="AME12" s="25"/>
      <c r="AMF12" s="25"/>
      <c r="AMG12" s="25"/>
      <c r="AMH12" s="25"/>
      <c r="AMI12" s="25"/>
      <c r="AMJ12" s="25"/>
    </row>
    <row r="13" s="20" customFormat="true" ht="15" hidden="false" customHeight="false" outlineLevel="0" collapsed="false">
      <c r="A13" s="26" t="n">
        <v>50</v>
      </c>
      <c r="B13" s="27" t="n">
        <f aca="false">IF(OR(ISBLANK($A13),ISBLANK(B$12)),"",(WheelDiaMM/mm_per_inch)*($A13/B$12)*Multiplier)</f>
        <v>122.727272727273</v>
      </c>
      <c r="C13" s="27" t="n">
        <f aca="false">IF(OR(ISBLANK($A13),ISBLANK(C$12)),"",(WheelDiaMM/mm_per_inch)*($A13/C$12)*Multiplier)</f>
        <v>112.5</v>
      </c>
      <c r="D13" s="27" t="n">
        <f aca="false">IF(OR(ISBLANK($A13),ISBLANK(D$12)),"",(WheelDiaMM/mm_per_inch)*($A13/D$12)*Multiplier)</f>
        <v>103.846153846154</v>
      </c>
      <c r="E13" s="27" t="n">
        <f aca="false">IF(OR(ISBLANK($A13),ISBLANK(E$12)),"",(WheelDiaMM/mm_per_inch)*($A13/E$12)*Multiplier)</f>
        <v>96.4285714285714</v>
      </c>
      <c r="F13" s="27" t="n">
        <f aca="false">IF(OR(ISBLANK($A13),ISBLANK(F$12)),"",(WheelDiaMM/mm_per_inch)*($A13/F$12)*Multiplier)</f>
        <v>90</v>
      </c>
      <c r="G13" s="27" t="n">
        <f aca="false">IF(OR(ISBLANK($A13),ISBLANK(G$12)),"",(WheelDiaMM/mm_per_inch)*($A13/G$12)*Multiplier)</f>
        <v>79.4117647058824</v>
      </c>
      <c r="H13" s="27" t="n">
        <f aca="false">IF(OR(ISBLANK($A13),ISBLANK(H$12)),"",(WheelDiaMM/mm_per_inch)*($A13/H$12)*Multiplier)</f>
        <v>71.0526315789474</v>
      </c>
      <c r="I13" s="27" t="n">
        <f aca="false">IF(OR(ISBLANK($A13),ISBLANK(I$12)),"",(WheelDiaMM/mm_per_inch)*($A13/I$12)*Multiplier)</f>
        <v>64.2857142857143</v>
      </c>
      <c r="J13" s="27" t="n">
        <f aca="false">IF(OR(ISBLANK($A13),ISBLANK(J$12)),"",(WheelDiaMM/mm_per_inch)*($A13/J$12)*Multiplier)</f>
        <v>58.695652173913</v>
      </c>
      <c r="K13" s="27" t="n">
        <f aca="false">IF(OR(ISBLANK($A13),ISBLANK(K$12)),"",(WheelDiaMM/mm_per_inch)*($A13/K$12)*Multiplier)</f>
        <v>54</v>
      </c>
      <c r="L13" s="27" t="str">
        <f aca="false">IF(OR(ISBLANK($A13),ISBLANK(L$12)),"",(WheelDiaMM/mm_per_inch)*($A13/L$12)*Multiplier)</f>
        <v/>
      </c>
      <c r="M13" s="27" t="str">
        <f aca="false">IF(OR(ISBLANK($A13),ISBLANK(M$12)),"",(WheelDiaMM/mm_per_inch)*($A13/M$12)*Multiplier)</f>
        <v/>
      </c>
      <c r="N13" s="27" t="str">
        <f aca="false">IF(OR(ISBLANK($A13),ISBLANK(N$12)),"",(WheelDiaMM/mm_per_inch)*($A13/N$12)*Multiplier)</f>
        <v/>
      </c>
      <c r="AMA13" s="21"/>
      <c r="AMB13" s="21"/>
      <c r="AMC13" s="21"/>
      <c r="AMD13" s="21"/>
      <c r="AME13" s="21"/>
      <c r="AMF13" s="21"/>
      <c r="AMG13" s="21"/>
      <c r="AMH13" s="21"/>
      <c r="AMI13" s="21"/>
      <c r="AMJ13" s="21"/>
    </row>
    <row r="14" s="20" customFormat="true" ht="15" hidden="false" customHeight="false" outlineLevel="0" collapsed="false">
      <c r="A14" s="26" t="n">
        <v>34</v>
      </c>
      <c r="B14" s="27" t="n">
        <f aca="false">IF(OR(ISBLANK($A14),ISBLANK(B$12)),"",(WheelDiaMM/mm_per_inch)*($A14/B$12)*Multiplier)</f>
        <v>83.4545454545455</v>
      </c>
      <c r="C14" s="27" t="n">
        <f aca="false">IF(OR(ISBLANK($A14),ISBLANK(C$12)),"",(WheelDiaMM/mm_per_inch)*($A14/C$12)*Multiplier)</f>
        <v>76.5</v>
      </c>
      <c r="D14" s="27" t="n">
        <f aca="false">IF(OR(ISBLANK($A14),ISBLANK(D$12)),"",(WheelDiaMM/mm_per_inch)*($A14/D$12)*Multiplier)</f>
        <v>70.6153846153846</v>
      </c>
      <c r="E14" s="27" t="n">
        <f aca="false">IF(OR(ISBLANK($A14),ISBLANK(E$12)),"",(WheelDiaMM/mm_per_inch)*($A14/E$12)*Multiplier)</f>
        <v>65.5714285714286</v>
      </c>
      <c r="F14" s="27" t="n">
        <f aca="false">IF(OR(ISBLANK($A14),ISBLANK(F$12)),"",(WheelDiaMM/mm_per_inch)*($A14/F$12)*Multiplier)</f>
        <v>61.2</v>
      </c>
      <c r="G14" s="27" t="n">
        <f aca="false">IF(OR(ISBLANK($A14),ISBLANK(G$12)),"",(WheelDiaMM/mm_per_inch)*($A14/G$12)*Multiplier)</f>
        <v>54</v>
      </c>
      <c r="H14" s="27" t="n">
        <f aca="false">IF(OR(ISBLANK($A14),ISBLANK(H$12)),"",(WheelDiaMM/mm_per_inch)*($A14/H$12)*Multiplier)</f>
        <v>48.3157894736842</v>
      </c>
      <c r="I14" s="27" t="n">
        <f aca="false">IF(OR(ISBLANK($A14),ISBLANK(I$12)),"",(WheelDiaMM/mm_per_inch)*($A14/I$12)*Multiplier)</f>
        <v>43.7142857142857</v>
      </c>
      <c r="J14" s="27" t="n">
        <f aca="false">IF(OR(ISBLANK($A14),ISBLANK(J$12)),"",(WheelDiaMM/mm_per_inch)*($A14/J$12)*Multiplier)</f>
        <v>39.9130434782609</v>
      </c>
      <c r="K14" s="27" t="n">
        <f aca="false">IF(OR(ISBLANK($A14),ISBLANK(K$12)),"",(WheelDiaMM/mm_per_inch)*($A14/K$12)*Multiplier)</f>
        <v>36.72</v>
      </c>
      <c r="L14" s="27" t="str">
        <f aca="false">IF(OR(ISBLANK($A14),ISBLANK(L$12)),"",(WheelDiaMM/mm_per_inch)*($A14/L$12)*Multiplier)</f>
        <v/>
      </c>
      <c r="M14" s="27" t="str">
        <f aca="false">IF(OR(ISBLANK($A14),ISBLANK(M$12)),"",(WheelDiaMM/mm_per_inch)*($A14/M$12)*Multiplier)</f>
        <v/>
      </c>
      <c r="N14" s="27" t="str">
        <f aca="false">IF(OR(ISBLANK($A14),ISBLANK(N$12)),"",(WheelDiaMM/mm_per_inch)*($A14/N$12)*Multiplier)</f>
        <v/>
      </c>
      <c r="AMA14" s="21"/>
      <c r="AMB14" s="21"/>
      <c r="AMC14" s="21"/>
      <c r="AMD14" s="21"/>
      <c r="AME14" s="21"/>
      <c r="AMF14" s="21"/>
      <c r="AMG14" s="21"/>
      <c r="AMH14" s="21"/>
      <c r="AMI14" s="21"/>
      <c r="AMJ14" s="21"/>
    </row>
    <row r="15" s="20" customFormat="true" ht="15" hidden="false" customHeight="false" outlineLevel="0" collapsed="false">
      <c r="A15" s="26"/>
      <c r="B15" s="27" t="str">
        <f aca="false">IF(OR(ISBLANK($A15),ISBLANK(B$12)),"",(WheelDiaMM/mm_per_inch)*($A15/B$12)*Multiplier)</f>
        <v/>
      </c>
      <c r="C15" s="27" t="str">
        <f aca="false">IF(OR(ISBLANK($A15),ISBLANK(C$12)),"",(WheelDiaMM/mm_per_inch)*($A15/C$12)*Multiplier)</f>
        <v/>
      </c>
      <c r="D15" s="27" t="str">
        <f aca="false">IF(OR(ISBLANK($A15),ISBLANK(D$12)),"",(WheelDiaMM/mm_per_inch)*($A15/D$12)*Multiplier)</f>
        <v/>
      </c>
      <c r="E15" s="27" t="str">
        <f aca="false">IF(OR(ISBLANK($A15),ISBLANK(E$12)),"",(WheelDiaMM/mm_per_inch)*($A15/E$12)*Multiplier)</f>
        <v/>
      </c>
      <c r="F15" s="27" t="str">
        <f aca="false">IF(OR(ISBLANK($A15),ISBLANK(F$12)),"",(WheelDiaMM/mm_per_inch)*($A15/F$12)*Multiplier)</f>
        <v/>
      </c>
      <c r="G15" s="27" t="str">
        <f aca="false">IF(OR(ISBLANK($A15),ISBLANK(G$12)),"",(WheelDiaMM/mm_per_inch)*($A15/G$12)*Multiplier)</f>
        <v/>
      </c>
      <c r="H15" s="27" t="str">
        <f aca="false">IF(OR(ISBLANK($A15),ISBLANK(H$12)),"",(WheelDiaMM/mm_per_inch)*($A15/H$12)*Multiplier)</f>
        <v/>
      </c>
      <c r="I15" s="27" t="str">
        <f aca="false">IF(OR(ISBLANK($A15),ISBLANK(I$12)),"",(WheelDiaMM/mm_per_inch)*($A15/I$12)*Multiplier)</f>
        <v/>
      </c>
      <c r="J15" s="27" t="str">
        <f aca="false">IF(OR(ISBLANK($A15),ISBLANK(J$12)),"",(WheelDiaMM/mm_per_inch)*($A15/J$12)*Multiplier)</f>
        <v/>
      </c>
      <c r="K15" s="27" t="str">
        <f aca="false">IF(OR(ISBLANK($A15),ISBLANK(K$12)),"",(WheelDiaMM/mm_per_inch)*($A15/K$12)*Multiplier)</f>
        <v/>
      </c>
      <c r="L15" s="27" t="str">
        <f aca="false">IF(OR(ISBLANK($A15),ISBLANK(L$12)),"",(WheelDiaMM/mm_per_inch)*($A15/L$12)*Multiplier)</f>
        <v/>
      </c>
      <c r="M15" s="27" t="str">
        <f aca="false">IF(OR(ISBLANK($A15),ISBLANK(M$12)),"",(WheelDiaMM/mm_per_inch)*($A15/M$12)*Multiplier)</f>
        <v/>
      </c>
      <c r="N15" s="27" t="str">
        <f aca="false">IF(OR(ISBLANK($A15),ISBLANK(N$12)),"",(WheelDiaMM/mm_per_inch)*($A15/N$12)*Multiplier)</f>
        <v/>
      </c>
      <c r="AMA15" s="21"/>
      <c r="AMB15" s="21"/>
      <c r="AMC15" s="21"/>
      <c r="AMD15" s="21"/>
      <c r="AME15" s="21"/>
      <c r="AMF15" s="21"/>
      <c r="AMG15" s="21"/>
      <c r="AMH15" s="21"/>
      <c r="AMI15" s="21"/>
      <c r="AMJ15" s="21"/>
    </row>
    <row r="16" s="20" customFormat="true" ht="15" hidden="false" customHeight="false" outlineLevel="0" collapsed="false">
      <c r="A16" s="28"/>
      <c r="B16" s="29"/>
      <c r="C16" s="29"/>
      <c r="D16" s="29"/>
      <c r="E16" s="29"/>
      <c r="F16" s="29"/>
      <c r="G16" s="29"/>
      <c r="H16" s="29"/>
      <c r="I16" s="29"/>
      <c r="J16" s="29"/>
      <c r="K16" s="29"/>
      <c r="L16" s="29"/>
      <c r="M16" s="29"/>
      <c r="N16" s="29"/>
      <c r="AMA16" s="21"/>
      <c r="AMB16" s="21"/>
      <c r="AMC16" s="21"/>
      <c r="AMD16" s="21"/>
      <c r="AME16" s="21"/>
      <c r="AMF16" s="21"/>
      <c r="AMG16" s="21"/>
      <c r="AMH16" s="21"/>
      <c r="AMI16" s="21"/>
      <c r="AMJ16" s="21"/>
    </row>
    <row r="17" s="20" customFormat="true" ht="15" hidden="false" customHeight="false" outlineLevel="0" collapsed="false">
      <c r="A17" s="19" t="s">
        <v>17</v>
      </c>
      <c r="B17" s="19"/>
      <c r="C17" s="19"/>
      <c r="D17" s="19"/>
      <c r="E17" s="19"/>
      <c r="F17" s="19"/>
      <c r="G17" s="19"/>
      <c r="H17" s="19"/>
      <c r="I17" s="19"/>
      <c r="J17" s="19"/>
      <c r="K17" s="19"/>
      <c r="L17" s="19"/>
      <c r="M17" s="19"/>
      <c r="N17" s="19"/>
      <c r="AMA17" s="21"/>
      <c r="AMB17" s="21"/>
      <c r="AMC17" s="21"/>
      <c r="AMD17" s="21"/>
      <c r="AME17" s="21"/>
      <c r="AMF17" s="21"/>
      <c r="AMG17" s="21"/>
      <c r="AMH17" s="21"/>
      <c r="AMI17" s="21"/>
      <c r="AMJ17" s="21"/>
    </row>
    <row r="18" s="24" customFormat="true" ht="28.65" hidden="false" customHeight="false" outlineLevel="0" collapsed="false">
      <c r="A18" s="22" t="s">
        <v>16</v>
      </c>
      <c r="B18" s="23" t="n">
        <v>11</v>
      </c>
      <c r="C18" s="23" t="n">
        <v>12</v>
      </c>
      <c r="D18" s="23" t="n">
        <v>13</v>
      </c>
      <c r="E18" s="23" t="n">
        <v>14</v>
      </c>
      <c r="F18" s="23" t="n">
        <v>15</v>
      </c>
      <c r="G18" s="23" t="n">
        <v>17</v>
      </c>
      <c r="H18" s="23" t="n">
        <v>19</v>
      </c>
      <c r="I18" s="23" t="n">
        <v>21</v>
      </c>
      <c r="J18" s="23" t="n">
        <v>24</v>
      </c>
      <c r="K18" s="23" t="n">
        <v>28</v>
      </c>
      <c r="L18" s="23"/>
      <c r="M18" s="23"/>
      <c r="N18" s="23"/>
      <c r="AMA18" s="25"/>
      <c r="AMB18" s="25"/>
      <c r="AMC18" s="25"/>
      <c r="AMD18" s="25"/>
      <c r="AME18" s="25"/>
      <c r="AMF18" s="25"/>
      <c r="AMG18" s="25"/>
      <c r="AMH18" s="25"/>
      <c r="AMI18" s="25"/>
      <c r="AMJ18" s="25"/>
    </row>
    <row r="19" s="20" customFormat="true" ht="15" hidden="false" customHeight="false" outlineLevel="0" collapsed="false">
      <c r="A19" s="26" t="n">
        <v>50</v>
      </c>
      <c r="B19" s="27" t="n">
        <f aca="false">IF(OR(ISBLANK($A19),ISBLANK(B$18)),"",(WheelDiaMM/mm_per_inch)*($A19/B$18)*Multiplier)</f>
        <v>122.727272727273</v>
      </c>
      <c r="C19" s="27" t="n">
        <f aca="false">IF(OR(ISBLANK($A19),ISBLANK(C$18)),"",(WheelDiaMM/mm_per_inch)*($A19/C$18)*Multiplier)</f>
        <v>112.5</v>
      </c>
      <c r="D19" s="27" t="n">
        <f aca="false">IF(OR(ISBLANK($A19),ISBLANK(D$18)),"",(WheelDiaMM/mm_per_inch)*($A19/D$18)*Multiplier)</f>
        <v>103.846153846154</v>
      </c>
      <c r="E19" s="27" t="n">
        <f aca="false">IF(OR(ISBLANK($A19),ISBLANK(E$18)),"",(WheelDiaMM/mm_per_inch)*($A19/E$18)*Multiplier)</f>
        <v>96.4285714285714</v>
      </c>
      <c r="F19" s="27" t="n">
        <f aca="false">IF(OR(ISBLANK($A19),ISBLANK(F$18)),"",(WheelDiaMM/mm_per_inch)*($A19/F$18)*Multiplier)</f>
        <v>90</v>
      </c>
      <c r="G19" s="27" t="n">
        <f aca="false">IF(OR(ISBLANK($A19),ISBLANK(G$18)),"",(WheelDiaMM/mm_per_inch)*($A19/G$18)*Multiplier)</f>
        <v>79.4117647058824</v>
      </c>
      <c r="H19" s="27" t="n">
        <f aca="false">IF(OR(ISBLANK($A19),ISBLANK(H$18)),"",(WheelDiaMM/mm_per_inch)*($A19/H$18)*Multiplier)</f>
        <v>71.0526315789474</v>
      </c>
      <c r="I19" s="27" t="n">
        <f aca="false">IF(OR(ISBLANK($A19),ISBLANK(I$18)),"",(WheelDiaMM/mm_per_inch)*($A19/I$18)*Multiplier)</f>
        <v>64.2857142857143</v>
      </c>
      <c r="J19" s="27" t="n">
        <f aca="false">IF(OR(ISBLANK($A19),ISBLANK(J$18)),"",(WheelDiaMM/mm_per_inch)*($A19/J$18)*Multiplier)</f>
        <v>56.25</v>
      </c>
      <c r="K19" s="27" t="n">
        <f aca="false">IF(OR(ISBLANK($A19),ISBLANK(K$18)),"",(WheelDiaMM/mm_per_inch)*($A19/K$18)*Multiplier)</f>
        <v>48.2142857142857</v>
      </c>
      <c r="L19" s="27" t="str">
        <f aca="false">IF(OR(ISBLANK($A19),ISBLANK(L$18)),"",(WheelDiaMM/mm_per_inch)*($A19/L$18)*Multiplier)</f>
        <v/>
      </c>
      <c r="M19" s="27" t="str">
        <f aca="false">IF(OR(ISBLANK($A19),ISBLANK(M$18)),"",(WheelDiaMM/mm_per_inch)*($A19/M$18)*Multiplier)</f>
        <v/>
      </c>
      <c r="N19" s="27" t="str">
        <f aca="false">IF(OR(ISBLANK($A19),ISBLANK(N$18)),"",(WheelDiaMM/mm_per_inch)*($A19/N$18)*Multiplier)</f>
        <v/>
      </c>
      <c r="AMA19" s="21"/>
      <c r="AMB19" s="21"/>
      <c r="AMC19" s="21"/>
      <c r="AMD19" s="21"/>
      <c r="AME19" s="21"/>
      <c r="AMF19" s="21"/>
      <c r="AMG19" s="21"/>
      <c r="AMH19" s="21"/>
      <c r="AMI19" s="21"/>
      <c r="AMJ19" s="21"/>
    </row>
    <row r="20" s="20" customFormat="true" ht="15" hidden="false" customHeight="false" outlineLevel="0" collapsed="false">
      <c r="A20" s="26" t="n">
        <v>39</v>
      </c>
      <c r="B20" s="27" t="n">
        <f aca="false">IF(OR(ISBLANK($A20),ISBLANK(B$18)),"",(WheelDiaMM/mm_per_inch)*($A20/B$18)*Multiplier)</f>
        <v>95.7272727272727</v>
      </c>
      <c r="C20" s="27" t="n">
        <f aca="false">IF(OR(ISBLANK($A20),ISBLANK(C$18)),"",(WheelDiaMM/mm_per_inch)*($A20/C$18)*Multiplier)</f>
        <v>87.75</v>
      </c>
      <c r="D20" s="27" t="n">
        <f aca="false">IF(OR(ISBLANK($A20),ISBLANK(D$18)),"",(WheelDiaMM/mm_per_inch)*($A20/D$18)*Multiplier)</f>
        <v>81</v>
      </c>
      <c r="E20" s="27" t="n">
        <f aca="false">IF(OR(ISBLANK($A20),ISBLANK(E$18)),"",(WheelDiaMM/mm_per_inch)*($A20/E$18)*Multiplier)</f>
        <v>75.2142857142857</v>
      </c>
      <c r="F20" s="27" t="n">
        <f aca="false">IF(OR(ISBLANK($A20),ISBLANK(F$18)),"",(WheelDiaMM/mm_per_inch)*($A20/F$18)*Multiplier)</f>
        <v>70.2</v>
      </c>
      <c r="G20" s="27" t="n">
        <f aca="false">IF(OR(ISBLANK($A20),ISBLANK(G$18)),"",(WheelDiaMM/mm_per_inch)*($A20/G$18)*Multiplier)</f>
        <v>61.9411764705882</v>
      </c>
      <c r="H20" s="27" t="n">
        <f aca="false">IF(OR(ISBLANK($A20),ISBLANK(H$18)),"",(WheelDiaMM/mm_per_inch)*($A20/H$18)*Multiplier)</f>
        <v>55.421052631579</v>
      </c>
      <c r="I20" s="27" t="n">
        <f aca="false">IF(OR(ISBLANK($A20),ISBLANK(I$18)),"",(WheelDiaMM/mm_per_inch)*($A20/I$18)*Multiplier)</f>
        <v>50.1428571428571</v>
      </c>
      <c r="J20" s="27" t="n">
        <f aca="false">IF(OR(ISBLANK($A20),ISBLANK(J$18)),"",(WheelDiaMM/mm_per_inch)*($A20/J$18)*Multiplier)</f>
        <v>43.875</v>
      </c>
      <c r="K20" s="27" t="n">
        <f aca="false">IF(OR(ISBLANK($A20),ISBLANK(K$18)),"",(WheelDiaMM/mm_per_inch)*($A20/K$18)*Multiplier)</f>
        <v>37.6071428571429</v>
      </c>
      <c r="L20" s="27" t="str">
        <f aca="false">IF(OR(ISBLANK($A20),ISBLANK(L$18)),"",(WheelDiaMM/mm_per_inch)*($A20/L$18)*Multiplier)</f>
        <v/>
      </c>
      <c r="M20" s="27" t="str">
        <f aca="false">IF(OR(ISBLANK($A20),ISBLANK(M$18)),"",(WheelDiaMM/mm_per_inch)*($A20/M$18)*Multiplier)</f>
        <v/>
      </c>
      <c r="N20" s="27" t="str">
        <f aca="false">IF(OR(ISBLANK($A20),ISBLANK(N$18)),"",(WheelDiaMM/mm_per_inch)*($A20/N$18)*Multiplier)</f>
        <v/>
      </c>
      <c r="AMA20" s="21"/>
      <c r="AMB20" s="21"/>
      <c r="AMC20" s="21"/>
      <c r="AMD20" s="21"/>
      <c r="AME20" s="21"/>
      <c r="AMF20" s="21"/>
      <c r="AMG20" s="21"/>
      <c r="AMH20" s="21"/>
      <c r="AMI20" s="21"/>
      <c r="AMJ20" s="21"/>
    </row>
    <row r="21" s="20" customFormat="true" ht="15" hidden="false" customHeight="false" outlineLevel="0" collapsed="false">
      <c r="A21" s="26" t="n">
        <v>30</v>
      </c>
      <c r="B21" s="27" t="n">
        <f aca="false">IF(OR(ISBLANK($A21),ISBLANK(B$18)),"",(WheelDiaMM/mm_per_inch)*($A21/B$18)*Multiplier)</f>
        <v>73.6363636363636</v>
      </c>
      <c r="C21" s="27" t="n">
        <f aca="false">IF(OR(ISBLANK($A21),ISBLANK(C$18)),"",(WheelDiaMM/mm_per_inch)*($A21/C$18)*Multiplier)</f>
        <v>67.5</v>
      </c>
      <c r="D21" s="27" t="n">
        <f aca="false">IF(OR(ISBLANK($A21),ISBLANK(D$18)),"",(WheelDiaMM/mm_per_inch)*($A21/D$18)*Multiplier)</f>
        <v>62.3076923076923</v>
      </c>
      <c r="E21" s="27" t="n">
        <f aca="false">IF(OR(ISBLANK($A21),ISBLANK(E$18)),"",(WheelDiaMM/mm_per_inch)*($A21/E$18)*Multiplier)</f>
        <v>57.8571428571429</v>
      </c>
      <c r="F21" s="27" t="n">
        <f aca="false">IF(OR(ISBLANK($A21),ISBLANK(F$18)),"",(WheelDiaMM/mm_per_inch)*($A21/F$18)*Multiplier)</f>
        <v>54</v>
      </c>
      <c r="G21" s="27" t="n">
        <f aca="false">IF(OR(ISBLANK($A21),ISBLANK(G$18)),"",(WheelDiaMM/mm_per_inch)*($A21/G$18)*Multiplier)</f>
        <v>47.6470588235294</v>
      </c>
      <c r="H21" s="27" t="n">
        <f aca="false">IF(OR(ISBLANK($A21),ISBLANK(H$18)),"",(WheelDiaMM/mm_per_inch)*($A21/H$18)*Multiplier)</f>
        <v>42.6315789473684</v>
      </c>
      <c r="I21" s="27" t="n">
        <f aca="false">IF(OR(ISBLANK($A21),ISBLANK(I$18)),"",(WheelDiaMM/mm_per_inch)*($A21/I$18)*Multiplier)</f>
        <v>38.5714285714286</v>
      </c>
      <c r="J21" s="27" t="n">
        <f aca="false">IF(OR(ISBLANK($A21),ISBLANK(J$18)),"",(WheelDiaMM/mm_per_inch)*($A21/J$18)*Multiplier)</f>
        <v>33.75</v>
      </c>
      <c r="K21" s="27" t="n">
        <f aca="false">IF(OR(ISBLANK($A21),ISBLANK(K$18)),"",(WheelDiaMM/mm_per_inch)*($A21/K$18)*Multiplier)</f>
        <v>28.9285714285714</v>
      </c>
      <c r="L21" s="27" t="str">
        <f aca="false">IF(OR(ISBLANK($A21),ISBLANK(L$18)),"",(WheelDiaMM/mm_per_inch)*($A21/L$18)*Multiplier)</f>
        <v/>
      </c>
      <c r="M21" s="27" t="str">
        <f aca="false">IF(OR(ISBLANK($A21),ISBLANK(M$18)),"",(WheelDiaMM/mm_per_inch)*($A21/M$18)*Multiplier)</f>
        <v/>
      </c>
      <c r="N21" s="27" t="str">
        <f aca="false">IF(OR(ISBLANK($A21),ISBLANK(N$18)),"",(WheelDiaMM/mm_per_inch)*($A21/N$18)*Multiplier)</f>
        <v/>
      </c>
      <c r="AMA21" s="21"/>
      <c r="AMB21" s="21"/>
      <c r="AMC21" s="21"/>
      <c r="AMD21" s="21"/>
      <c r="AME21" s="21"/>
      <c r="AMF21" s="21"/>
      <c r="AMG21" s="21"/>
      <c r="AMH21" s="21"/>
      <c r="AMI21" s="21"/>
      <c r="AMJ21" s="21"/>
    </row>
    <row r="22" s="20" customFormat="true" ht="15" hidden="false" customHeight="false" outlineLevel="0" collapsed="false">
      <c r="A22" s="28"/>
      <c r="B22" s="29"/>
      <c r="C22" s="29"/>
      <c r="D22" s="29"/>
      <c r="E22" s="29"/>
      <c r="F22" s="29"/>
      <c r="G22" s="29"/>
      <c r="H22" s="29"/>
      <c r="I22" s="29"/>
      <c r="J22" s="29"/>
      <c r="K22" s="29"/>
      <c r="L22" s="29"/>
      <c r="M22" s="29"/>
      <c r="N22" s="29"/>
      <c r="AMA22" s="21"/>
      <c r="AMB22" s="21"/>
      <c r="AMC22" s="21"/>
      <c r="AMD22" s="21"/>
      <c r="AME22" s="21"/>
      <c r="AMF22" s="21"/>
      <c r="AMG22" s="21"/>
      <c r="AMH22" s="21"/>
      <c r="AMI22" s="21"/>
      <c r="AMJ22" s="21"/>
    </row>
    <row r="23" s="20" customFormat="true" ht="15" hidden="false" customHeight="false" outlineLevel="0" collapsed="false">
      <c r="A23" s="19" t="s">
        <v>18</v>
      </c>
      <c r="B23" s="19"/>
      <c r="C23" s="19"/>
      <c r="D23" s="19"/>
      <c r="E23" s="19"/>
      <c r="F23" s="19"/>
      <c r="G23" s="19"/>
      <c r="H23" s="19"/>
      <c r="I23" s="19"/>
      <c r="J23" s="19"/>
      <c r="K23" s="19"/>
      <c r="L23" s="19"/>
      <c r="M23" s="19"/>
      <c r="N23" s="19"/>
      <c r="AMA23" s="21"/>
      <c r="AMB23" s="21"/>
      <c r="AMC23" s="21"/>
      <c r="AMD23" s="21"/>
      <c r="AME23" s="21"/>
      <c r="AMF23" s="21"/>
      <c r="AMG23" s="21"/>
      <c r="AMH23" s="21"/>
      <c r="AMI23" s="21"/>
      <c r="AMJ23" s="21"/>
    </row>
    <row r="24" s="24" customFormat="true" ht="26.85" hidden="false" customHeight="false" outlineLevel="0" collapsed="false">
      <c r="A24" s="22" t="s">
        <v>16</v>
      </c>
      <c r="B24" s="23" t="n">
        <v>11</v>
      </c>
      <c r="C24" s="23" t="n">
        <v>12</v>
      </c>
      <c r="D24" s="23" t="n">
        <v>13</v>
      </c>
      <c r="E24" s="23" t="n">
        <v>14</v>
      </c>
      <c r="F24" s="23" t="n">
        <v>16</v>
      </c>
      <c r="G24" s="23" t="n">
        <v>18</v>
      </c>
      <c r="H24" s="23" t="n">
        <v>20</v>
      </c>
      <c r="I24" s="23" t="n">
        <v>22</v>
      </c>
      <c r="J24" s="23" t="n">
        <v>25</v>
      </c>
      <c r="K24" s="23" t="n">
        <v>28</v>
      </c>
      <c r="L24" s="23" t="n">
        <v>32</v>
      </c>
      <c r="M24" s="23"/>
      <c r="N24" s="23"/>
      <c r="AMA24" s="25"/>
      <c r="AMB24" s="25"/>
      <c r="AMC24" s="25"/>
      <c r="AMD24" s="25"/>
      <c r="AME24" s="25"/>
      <c r="AMF24" s="25"/>
      <c r="AMG24" s="25"/>
      <c r="AMH24" s="25"/>
      <c r="AMI24" s="25"/>
      <c r="AMJ24" s="25"/>
    </row>
    <row r="25" s="20" customFormat="true" ht="15" hidden="false" customHeight="false" outlineLevel="0" collapsed="false">
      <c r="A25" s="26" t="n">
        <v>50</v>
      </c>
      <c r="B25" s="27" t="n">
        <f aca="false">IF(OR(ISBLANK($A25),ISBLANK(B$24)),"",(WheelDiaMM/mm_per_inch)*($A25/B$24)*Multiplier)</f>
        <v>122.727272727273</v>
      </c>
      <c r="C25" s="27" t="n">
        <f aca="false">IF(OR(ISBLANK($A25),ISBLANK(C$24)),"",(WheelDiaMM/mm_per_inch)*($A25/C$24)*Multiplier)</f>
        <v>112.5</v>
      </c>
      <c r="D25" s="27" t="n">
        <f aca="false">IF(OR(ISBLANK($A25),ISBLANK(D$24)),"",(WheelDiaMM/mm_per_inch)*($A25/D$24)*Multiplier)</f>
        <v>103.846153846154</v>
      </c>
      <c r="E25" s="27" t="n">
        <f aca="false">IF(OR(ISBLANK($A25),ISBLANK(E$24)),"",(WheelDiaMM/mm_per_inch)*($A25/E$24)*Multiplier)</f>
        <v>96.4285714285714</v>
      </c>
      <c r="F25" s="27" t="n">
        <f aca="false">IF(OR(ISBLANK($A25),ISBLANK(F$24)),"",(WheelDiaMM/mm_per_inch)*($A25/F$24)*Multiplier)</f>
        <v>84.375</v>
      </c>
      <c r="G25" s="27" t="n">
        <f aca="false">IF(OR(ISBLANK($A25),ISBLANK(G$24)),"",(WheelDiaMM/mm_per_inch)*($A25/G$24)*Multiplier)</f>
        <v>75</v>
      </c>
      <c r="H25" s="27" t="n">
        <f aca="false">IF(OR(ISBLANK($A25),ISBLANK(H$24)),"",(WheelDiaMM/mm_per_inch)*($A25/H$24)*Multiplier)</f>
        <v>67.5</v>
      </c>
      <c r="I25" s="27" t="n">
        <f aca="false">IF(OR(ISBLANK($A25),ISBLANK(I$24)),"",(WheelDiaMM/mm_per_inch)*($A25/I$24)*Multiplier)</f>
        <v>61.3636363636364</v>
      </c>
      <c r="J25" s="27" t="n">
        <f aca="false">IF(OR(ISBLANK($A25),ISBLANK(J$24)),"",(WheelDiaMM/mm_per_inch)*($A25/J$24)*Multiplier)</f>
        <v>54</v>
      </c>
      <c r="K25" s="27" t="n">
        <f aca="false">IF(OR(ISBLANK($A25),ISBLANK(K$24)),"",(WheelDiaMM/mm_per_inch)*($A25/K$24)*Multiplier)</f>
        <v>48.2142857142857</v>
      </c>
      <c r="L25" s="27" t="n">
        <f aca="false">IF(OR(ISBLANK($A25),ISBLANK(L$24)),"",(WheelDiaMM/mm_per_inch)*($A25/L$24)*Multiplier)</f>
        <v>42.1875</v>
      </c>
      <c r="M25" s="27" t="str">
        <f aca="false">IF(OR(ISBLANK($A25),ISBLANK(M$24)),"",(WheelDiaMM/mm_per_inch)*($A25/M$24)*Multiplier)</f>
        <v/>
      </c>
      <c r="N25" s="27" t="str">
        <f aca="false">IF(OR(ISBLANK($A25),ISBLANK(N$24)),"",(WheelDiaMM/mm_per_inch)*($A25/N$24)*Multiplier)</f>
        <v/>
      </c>
      <c r="AMA25" s="21"/>
      <c r="AMB25" s="21"/>
      <c r="AMC25" s="21"/>
      <c r="AMD25" s="21"/>
      <c r="AME25" s="21"/>
      <c r="AMF25" s="21"/>
      <c r="AMG25" s="21"/>
      <c r="AMH25" s="21"/>
      <c r="AMI25" s="21"/>
      <c r="AMJ25" s="21"/>
    </row>
    <row r="26" s="20" customFormat="true" ht="15" hidden="false" customHeight="false" outlineLevel="0" collapsed="false">
      <c r="A26" s="26" t="n">
        <v>34</v>
      </c>
      <c r="B26" s="27" t="n">
        <f aca="false">IF(OR(ISBLANK($A26),ISBLANK(B$24)),"",(WheelDiaMM/mm_per_inch)*($A26/B$24)*Multiplier)</f>
        <v>83.4545454545455</v>
      </c>
      <c r="C26" s="27" t="n">
        <f aca="false">IF(OR(ISBLANK($A26),ISBLANK(C$24)),"",(WheelDiaMM/mm_per_inch)*($A26/C$24)*Multiplier)</f>
        <v>76.5</v>
      </c>
      <c r="D26" s="27" t="n">
        <f aca="false">IF(OR(ISBLANK($A26),ISBLANK(D$24)),"",(WheelDiaMM/mm_per_inch)*($A26/D$24)*Multiplier)</f>
        <v>70.6153846153846</v>
      </c>
      <c r="E26" s="27" t="n">
        <f aca="false">IF(OR(ISBLANK($A26),ISBLANK(E$24)),"",(WheelDiaMM/mm_per_inch)*($A26/E$24)*Multiplier)</f>
        <v>65.5714285714286</v>
      </c>
      <c r="F26" s="27" t="n">
        <f aca="false">IF(OR(ISBLANK($A26),ISBLANK(F$24)),"",(WheelDiaMM/mm_per_inch)*($A26/F$24)*Multiplier)</f>
        <v>57.375</v>
      </c>
      <c r="G26" s="27" t="n">
        <f aca="false">IF(OR(ISBLANK($A26),ISBLANK(G$24)),"",(WheelDiaMM/mm_per_inch)*($A26/G$24)*Multiplier)</f>
        <v>51</v>
      </c>
      <c r="H26" s="27" t="n">
        <f aca="false">IF(OR(ISBLANK($A26),ISBLANK(H$24)),"",(WheelDiaMM/mm_per_inch)*($A26/H$24)*Multiplier)</f>
        <v>45.9</v>
      </c>
      <c r="I26" s="27" t="n">
        <f aca="false">IF(OR(ISBLANK($A26),ISBLANK(I$24)),"",(WheelDiaMM/mm_per_inch)*($A26/I$24)*Multiplier)</f>
        <v>41.7272727272727</v>
      </c>
      <c r="J26" s="27" t="n">
        <f aca="false">IF(OR(ISBLANK($A26),ISBLANK(J$24)),"",(WheelDiaMM/mm_per_inch)*($A26/J$24)*Multiplier)</f>
        <v>36.72</v>
      </c>
      <c r="K26" s="27" t="n">
        <f aca="false">IF(OR(ISBLANK($A26),ISBLANK(K$24)),"",(WheelDiaMM/mm_per_inch)*($A26/K$24)*Multiplier)</f>
        <v>32.7857142857143</v>
      </c>
      <c r="L26" s="27" t="n">
        <f aca="false">IF(OR(ISBLANK($A26),ISBLANK(L$24)),"",(WheelDiaMM/mm_per_inch)*($A26/L$24)*Multiplier)</f>
        <v>28.6875</v>
      </c>
      <c r="M26" s="27" t="str">
        <f aca="false">IF(OR(ISBLANK($A26),ISBLANK(M$24)),"",(WheelDiaMM/mm_per_inch)*($A26/M$24)*Multiplier)</f>
        <v/>
      </c>
      <c r="N26" s="27" t="str">
        <f aca="false">IF(OR(ISBLANK($A26),ISBLANK(N$24)),"",(WheelDiaMM/mm_per_inch)*($A26/N$24)*Multiplier)</f>
        <v/>
      </c>
      <c r="AMA26" s="21"/>
      <c r="AMB26" s="21"/>
      <c r="AMC26" s="21"/>
      <c r="AMD26" s="21"/>
      <c r="AME26" s="21"/>
      <c r="AMF26" s="21"/>
      <c r="AMG26" s="21"/>
      <c r="AMH26" s="21"/>
      <c r="AMI26" s="21"/>
      <c r="AMJ26" s="21"/>
    </row>
    <row r="27" s="20" customFormat="true" ht="15" hidden="false" customHeight="false" outlineLevel="0" collapsed="false">
      <c r="A27" s="26"/>
      <c r="B27" s="27" t="str">
        <f aca="false">IF(OR(ISBLANK($A27),ISBLANK(B$24)),"",(WheelDiaMM/mm_per_inch)*($A27/B$24)*Multiplier)</f>
        <v/>
      </c>
      <c r="C27" s="27" t="str">
        <f aca="false">IF(OR(ISBLANK($A27),ISBLANK(C$24)),"",(WheelDiaMM/mm_per_inch)*($A27/C$24)*Multiplier)</f>
        <v/>
      </c>
      <c r="D27" s="27" t="str">
        <f aca="false">IF(OR(ISBLANK($A27),ISBLANK(D$24)),"",(WheelDiaMM/mm_per_inch)*($A27/D$24)*Multiplier)</f>
        <v/>
      </c>
      <c r="E27" s="27" t="str">
        <f aca="false">IF(OR(ISBLANK($A27),ISBLANK(E$24)),"",(WheelDiaMM/mm_per_inch)*($A27/E$24)*Multiplier)</f>
        <v/>
      </c>
      <c r="F27" s="27" t="str">
        <f aca="false">IF(OR(ISBLANK($A27),ISBLANK(F$24)),"",(WheelDiaMM/mm_per_inch)*($A27/F$24)*Multiplier)</f>
        <v/>
      </c>
      <c r="G27" s="27" t="str">
        <f aca="false">IF(OR(ISBLANK($A27),ISBLANK(G$24)),"",(WheelDiaMM/mm_per_inch)*($A27/G$24)*Multiplier)</f>
        <v/>
      </c>
      <c r="H27" s="27" t="str">
        <f aca="false">IF(OR(ISBLANK($A27),ISBLANK(H$24)),"",(WheelDiaMM/mm_per_inch)*($A27/H$24)*Multiplier)</f>
        <v/>
      </c>
      <c r="I27" s="27" t="str">
        <f aca="false">IF(OR(ISBLANK($A27),ISBLANK(I$24)),"",(WheelDiaMM/mm_per_inch)*($A27/I$24)*Multiplier)</f>
        <v/>
      </c>
      <c r="J27" s="27" t="str">
        <f aca="false">IF(OR(ISBLANK($A27),ISBLANK(J$24)),"",(WheelDiaMM/mm_per_inch)*($A27/J$24)*Multiplier)</f>
        <v/>
      </c>
      <c r="K27" s="27" t="str">
        <f aca="false">IF(OR(ISBLANK($A27),ISBLANK(K$24)),"",(WheelDiaMM/mm_per_inch)*($A27/K$24)*Multiplier)</f>
        <v/>
      </c>
      <c r="L27" s="27" t="str">
        <f aca="false">IF(OR(ISBLANK($A27),ISBLANK(L$24)),"",(WheelDiaMM/mm_per_inch)*($A27/L$24)*Multiplier)</f>
        <v/>
      </c>
      <c r="M27" s="27" t="str">
        <f aca="false">IF(OR(ISBLANK($A27),ISBLANK(M$24)),"",(WheelDiaMM/mm_per_inch)*($A27/M$24)*Multiplier)</f>
        <v/>
      </c>
      <c r="N27" s="27" t="str">
        <f aca="false">IF(OR(ISBLANK($A27),ISBLANK(N$24)),"",(WheelDiaMM/mm_per_inch)*($A27/N$24)*Multiplier)</f>
        <v/>
      </c>
      <c r="AMA27" s="21"/>
      <c r="AMB27" s="21"/>
      <c r="AMC27" s="21"/>
      <c r="AMD27" s="21"/>
      <c r="AME27" s="21"/>
      <c r="AMF27" s="21"/>
      <c r="AMG27" s="21"/>
      <c r="AMH27" s="21"/>
      <c r="AMI27" s="21"/>
      <c r="AMJ27" s="21"/>
    </row>
    <row r="28" s="20" customFormat="true" ht="15" hidden="false" customHeight="false" outlineLevel="0" collapsed="false">
      <c r="A28" s="28"/>
      <c r="B28" s="29"/>
      <c r="C28" s="29"/>
      <c r="D28" s="29"/>
      <c r="E28" s="29"/>
      <c r="F28" s="29"/>
      <c r="G28" s="29"/>
      <c r="H28" s="29"/>
      <c r="I28" s="29"/>
      <c r="J28" s="29"/>
      <c r="K28" s="29"/>
      <c r="L28" s="29"/>
      <c r="M28" s="29"/>
      <c r="N28" s="29"/>
      <c r="AMA28" s="21"/>
      <c r="AMB28" s="21"/>
      <c r="AMC28" s="21"/>
      <c r="AMD28" s="21"/>
      <c r="AME28" s="21"/>
      <c r="AMF28" s="21"/>
      <c r="AMG28" s="21"/>
      <c r="AMH28" s="21"/>
      <c r="AMI28" s="21"/>
      <c r="AMJ28" s="21"/>
    </row>
    <row r="29" s="20" customFormat="true" ht="15" hidden="false" customHeight="false" outlineLevel="0" collapsed="false">
      <c r="A29" s="19" t="s">
        <v>19</v>
      </c>
      <c r="B29" s="19"/>
      <c r="C29" s="19"/>
      <c r="D29" s="19"/>
      <c r="E29" s="19"/>
      <c r="F29" s="19"/>
      <c r="G29" s="19"/>
      <c r="H29" s="19"/>
      <c r="I29" s="19"/>
      <c r="J29" s="19"/>
      <c r="K29" s="19"/>
      <c r="L29" s="19"/>
      <c r="M29" s="19"/>
      <c r="N29" s="19"/>
      <c r="AMA29" s="21"/>
      <c r="AMB29" s="21"/>
      <c r="AMC29" s="21"/>
      <c r="AMD29" s="21"/>
      <c r="AME29" s="21"/>
      <c r="AMF29" s="21"/>
      <c r="AMG29" s="21"/>
      <c r="AMH29" s="21"/>
      <c r="AMI29" s="21"/>
      <c r="AMJ29" s="21"/>
    </row>
    <row r="30" s="24" customFormat="true" ht="28.65" hidden="false" customHeight="false" outlineLevel="0" collapsed="false">
      <c r="A30" s="22" t="s">
        <v>16</v>
      </c>
      <c r="B30" s="23" t="n">
        <v>11</v>
      </c>
      <c r="C30" s="23" t="n">
        <v>12</v>
      </c>
      <c r="D30" s="23" t="n">
        <v>13</v>
      </c>
      <c r="E30" s="23" t="n">
        <v>14</v>
      </c>
      <c r="F30" s="23" t="n">
        <v>16</v>
      </c>
      <c r="G30" s="23" t="n">
        <v>18</v>
      </c>
      <c r="H30" s="23" t="n">
        <v>20</v>
      </c>
      <c r="I30" s="23" t="n">
        <v>22</v>
      </c>
      <c r="J30" s="23" t="n">
        <v>25</v>
      </c>
      <c r="K30" s="23" t="n">
        <v>28</v>
      </c>
      <c r="L30" s="23" t="n">
        <v>32</v>
      </c>
      <c r="M30" s="23"/>
      <c r="N30" s="23"/>
      <c r="AMA30" s="25"/>
      <c r="AMB30" s="25"/>
      <c r="AMC30" s="25"/>
      <c r="AMD30" s="25"/>
      <c r="AME30" s="25"/>
      <c r="AMF30" s="25"/>
      <c r="AMG30" s="25"/>
      <c r="AMH30" s="25"/>
      <c r="AMI30" s="25"/>
      <c r="AMJ30" s="25"/>
    </row>
    <row r="31" s="20" customFormat="true" ht="15" hidden="false" customHeight="false" outlineLevel="0" collapsed="false">
      <c r="A31" s="26" t="n">
        <v>50</v>
      </c>
      <c r="B31" s="27" t="n">
        <f aca="false">IF(OR(ISBLANK($A31),ISBLANK(B$30)),"",(WheelDiaMM/mm_per_inch)*($A31/B$30)*Multiplier)</f>
        <v>122.727272727273</v>
      </c>
      <c r="C31" s="27" t="n">
        <f aca="false">IF(OR(ISBLANK($A31),ISBLANK(C$30)),"",(WheelDiaMM/mm_per_inch)*($A31/C$30)*Multiplier)</f>
        <v>112.5</v>
      </c>
      <c r="D31" s="27" t="n">
        <f aca="false">IF(OR(ISBLANK($A31),ISBLANK(D$30)),"",(WheelDiaMM/mm_per_inch)*($A31/D$30)*Multiplier)</f>
        <v>103.846153846154</v>
      </c>
      <c r="E31" s="27" t="n">
        <f aca="false">IF(OR(ISBLANK($A31),ISBLANK(E$30)),"",(WheelDiaMM/mm_per_inch)*($A31/E$30)*Multiplier)</f>
        <v>96.4285714285714</v>
      </c>
      <c r="F31" s="27" t="n">
        <f aca="false">IF(OR(ISBLANK($A31),ISBLANK(F$30)),"",(WheelDiaMM/mm_per_inch)*($A31/F$30)*Multiplier)</f>
        <v>84.375</v>
      </c>
      <c r="G31" s="27" t="n">
        <f aca="false">IF(OR(ISBLANK($A31),ISBLANK(G$30)),"",(WheelDiaMM/mm_per_inch)*($A31/G$30)*Multiplier)</f>
        <v>75</v>
      </c>
      <c r="H31" s="27" t="n">
        <f aca="false">IF(OR(ISBLANK($A31),ISBLANK(H$30)),"",(WheelDiaMM/mm_per_inch)*($A31/H$30)*Multiplier)</f>
        <v>67.5</v>
      </c>
      <c r="I31" s="27" t="n">
        <f aca="false">IF(OR(ISBLANK($A31),ISBLANK(I$30)),"",(WheelDiaMM/mm_per_inch)*($A31/I$30)*Multiplier)</f>
        <v>61.3636363636364</v>
      </c>
      <c r="J31" s="27" t="n">
        <f aca="false">IF(OR(ISBLANK($A31),ISBLANK(J$30)),"",(WheelDiaMM/mm_per_inch)*($A31/J$30)*Multiplier)</f>
        <v>54</v>
      </c>
      <c r="K31" s="27" t="n">
        <f aca="false">IF(OR(ISBLANK($A31),ISBLANK(K$30)),"",(WheelDiaMM/mm_per_inch)*($A31/K$30)*Multiplier)</f>
        <v>48.2142857142857</v>
      </c>
      <c r="L31" s="27" t="n">
        <f aca="false">IF(OR(ISBLANK($A31),ISBLANK(L$30)),"",(WheelDiaMM/mm_per_inch)*($A31/L$30)*Multiplier)</f>
        <v>42.1875</v>
      </c>
      <c r="M31" s="27" t="str">
        <f aca="false">IF(OR(ISBLANK($A31),ISBLANK(M$30)),"",(WheelDiaMM/mm_per_inch)*($A31/M$30)*Multiplier)</f>
        <v/>
      </c>
      <c r="N31" s="27" t="str">
        <f aca="false">IF(OR(ISBLANK($A31),ISBLANK(N$30)),"",(WheelDiaMM/mm_per_inch)*($A31/N$30)*Multiplier)</f>
        <v/>
      </c>
      <c r="AMA31" s="21"/>
      <c r="AMB31" s="21"/>
      <c r="AMC31" s="21"/>
      <c r="AMD31" s="21"/>
      <c r="AME31" s="21"/>
      <c r="AMF31" s="21"/>
      <c r="AMG31" s="21"/>
      <c r="AMH31" s="21"/>
      <c r="AMI31" s="21"/>
      <c r="AMJ31" s="21"/>
    </row>
    <row r="32" s="20" customFormat="true" ht="15" hidden="false" customHeight="false" outlineLevel="0" collapsed="false">
      <c r="A32" s="26" t="n">
        <v>34</v>
      </c>
      <c r="B32" s="27" t="n">
        <f aca="false">IF(OR(ISBLANK($A32),ISBLANK(B$30)),"",(WheelDiaMM/mm_per_inch)*($A32/B$30)*Multiplier)</f>
        <v>83.4545454545455</v>
      </c>
      <c r="C32" s="27" t="n">
        <f aca="false">IF(OR(ISBLANK($A32),ISBLANK(C$30)),"",(WheelDiaMM/mm_per_inch)*($A32/C$30)*Multiplier)</f>
        <v>76.5</v>
      </c>
      <c r="D32" s="27" t="n">
        <f aca="false">IF(OR(ISBLANK($A32),ISBLANK(D$30)),"",(WheelDiaMM/mm_per_inch)*($A32/D$30)*Multiplier)</f>
        <v>70.6153846153846</v>
      </c>
      <c r="E32" s="27" t="n">
        <f aca="false">IF(OR(ISBLANK($A32),ISBLANK(E$30)),"",(WheelDiaMM/mm_per_inch)*($A32/E$30)*Multiplier)</f>
        <v>65.5714285714286</v>
      </c>
      <c r="F32" s="27" t="n">
        <f aca="false">IF(OR(ISBLANK($A32),ISBLANK(F$30)),"",(WheelDiaMM/mm_per_inch)*($A32/F$30)*Multiplier)</f>
        <v>57.375</v>
      </c>
      <c r="G32" s="27" t="n">
        <f aca="false">IF(OR(ISBLANK($A32),ISBLANK(G$30)),"",(WheelDiaMM/mm_per_inch)*($A32/G$30)*Multiplier)</f>
        <v>51</v>
      </c>
      <c r="H32" s="27" t="n">
        <f aca="false">IF(OR(ISBLANK($A32),ISBLANK(H$30)),"",(WheelDiaMM/mm_per_inch)*($A32/H$30)*Multiplier)</f>
        <v>45.9</v>
      </c>
      <c r="I32" s="27" t="n">
        <f aca="false">IF(OR(ISBLANK($A32),ISBLANK(I$30)),"",(WheelDiaMM/mm_per_inch)*($A32/I$30)*Multiplier)</f>
        <v>41.7272727272727</v>
      </c>
      <c r="J32" s="27" t="n">
        <f aca="false">IF(OR(ISBLANK($A32),ISBLANK(J$30)),"",(WheelDiaMM/mm_per_inch)*($A32/J$30)*Multiplier)</f>
        <v>36.72</v>
      </c>
      <c r="K32" s="27" t="n">
        <f aca="false">IF(OR(ISBLANK($A32),ISBLANK(K$30)),"",(WheelDiaMM/mm_per_inch)*($A32/K$30)*Multiplier)</f>
        <v>32.7857142857143</v>
      </c>
      <c r="L32" s="27" t="n">
        <f aca="false">IF(OR(ISBLANK($A32),ISBLANK(L$30)),"",(WheelDiaMM/mm_per_inch)*($A32/L$30)*Multiplier)</f>
        <v>28.6875</v>
      </c>
      <c r="M32" s="27" t="str">
        <f aca="false">IF(OR(ISBLANK($A32),ISBLANK(M$30)),"",(WheelDiaMM/mm_per_inch)*($A32/M$30)*Multiplier)</f>
        <v/>
      </c>
      <c r="N32" s="27" t="str">
        <f aca="false">IF(OR(ISBLANK($A32),ISBLANK(N$30)),"",(WheelDiaMM/mm_per_inch)*($A32/N$30)*Multiplier)</f>
        <v/>
      </c>
      <c r="AMA32" s="21"/>
      <c r="AMB32" s="21"/>
      <c r="AMC32" s="21"/>
      <c r="AMD32" s="21"/>
      <c r="AME32" s="21"/>
      <c r="AMF32" s="21"/>
      <c r="AMG32" s="21"/>
      <c r="AMH32" s="21"/>
      <c r="AMI32" s="21"/>
      <c r="AMJ32" s="21"/>
    </row>
    <row r="33" s="20" customFormat="true" ht="15" hidden="false" customHeight="false" outlineLevel="0" collapsed="false">
      <c r="A33" s="26"/>
      <c r="B33" s="27" t="str">
        <f aca="false">IF(OR(ISBLANK($A33),ISBLANK(B$30)),"",(WheelDiaMM/mm_per_inch)*($A33/B$30)*Multiplier)</f>
        <v/>
      </c>
      <c r="C33" s="27" t="str">
        <f aca="false">IF(OR(ISBLANK($A33),ISBLANK(C$30)),"",(WheelDiaMM/mm_per_inch)*($A33/C$30)*Multiplier)</f>
        <v/>
      </c>
      <c r="D33" s="27" t="str">
        <f aca="false">IF(OR(ISBLANK($A33),ISBLANK(D$30)),"",(WheelDiaMM/mm_per_inch)*($A33/D$30)*Multiplier)</f>
        <v/>
      </c>
      <c r="E33" s="27" t="str">
        <f aca="false">IF(OR(ISBLANK($A33),ISBLANK(E$30)),"",(WheelDiaMM/mm_per_inch)*($A33/E$30)*Multiplier)</f>
        <v/>
      </c>
      <c r="F33" s="27" t="str">
        <f aca="false">IF(OR(ISBLANK($A33),ISBLANK(F$30)),"",(WheelDiaMM/mm_per_inch)*($A33/F$30)*Multiplier)</f>
        <v/>
      </c>
      <c r="G33" s="27" t="str">
        <f aca="false">IF(OR(ISBLANK($A33),ISBLANK(G$30)),"",(WheelDiaMM/mm_per_inch)*($A33/G$30)*Multiplier)</f>
        <v/>
      </c>
      <c r="H33" s="27" t="str">
        <f aca="false">IF(OR(ISBLANK($A33),ISBLANK(H$30)),"",(WheelDiaMM/mm_per_inch)*($A33/H$30)*Multiplier)</f>
        <v/>
      </c>
      <c r="I33" s="27" t="str">
        <f aca="false">IF(OR(ISBLANK($A33),ISBLANK(I$30)),"",(WheelDiaMM/mm_per_inch)*($A33/I$30)*Multiplier)</f>
        <v/>
      </c>
      <c r="J33" s="27" t="str">
        <f aca="false">IF(OR(ISBLANK($A33),ISBLANK(J$30)),"",(WheelDiaMM/mm_per_inch)*($A33/J$30)*Multiplier)</f>
        <v/>
      </c>
      <c r="K33" s="27" t="str">
        <f aca="false">IF(OR(ISBLANK($A33),ISBLANK(K$30)),"",(WheelDiaMM/mm_per_inch)*($A33/K$30)*Multiplier)</f>
        <v/>
      </c>
      <c r="L33" s="27" t="str">
        <f aca="false">IF(OR(ISBLANK($A33),ISBLANK(L$30)),"",(WheelDiaMM/mm_per_inch)*($A33/L$30)*Multiplier)</f>
        <v/>
      </c>
      <c r="M33" s="27" t="str">
        <f aca="false">IF(OR(ISBLANK($A33),ISBLANK(M$30)),"",(WheelDiaMM/mm_per_inch)*($A33/M$30)*Multiplier)</f>
        <v/>
      </c>
      <c r="N33" s="27" t="str">
        <f aca="false">IF(OR(ISBLANK($A33),ISBLANK(N$30)),"",(WheelDiaMM/mm_per_inch)*($A33/N$30)*Multiplier)</f>
        <v/>
      </c>
      <c r="AMA33" s="21"/>
      <c r="AMB33" s="21"/>
      <c r="AMC33" s="21"/>
      <c r="AMD33" s="21"/>
      <c r="AME33" s="21"/>
      <c r="AMF33" s="21"/>
      <c r="AMG33" s="21"/>
      <c r="AMH33" s="21"/>
      <c r="AMI33" s="21"/>
      <c r="AMJ33" s="21"/>
    </row>
    <row r="34" s="20" customFormat="true" ht="15" hidden="false" customHeight="false" outlineLevel="0" collapsed="false">
      <c r="A34" s="28"/>
      <c r="B34" s="29"/>
      <c r="C34" s="29"/>
      <c r="D34" s="29"/>
      <c r="E34" s="29"/>
      <c r="F34" s="29"/>
      <c r="G34" s="29"/>
      <c r="H34" s="29"/>
      <c r="I34" s="29"/>
      <c r="J34" s="29"/>
      <c r="K34" s="29"/>
      <c r="L34" s="29"/>
      <c r="M34" s="29"/>
      <c r="N34" s="29"/>
      <c r="AMA34" s="21"/>
      <c r="AMB34" s="21"/>
      <c r="AMC34" s="21"/>
      <c r="AMD34" s="21"/>
      <c r="AME34" s="21"/>
      <c r="AMF34" s="21"/>
      <c r="AMG34" s="21"/>
      <c r="AMH34" s="21"/>
      <c r="AMI34" s="21"/>
      <c r="AMJ34" s="21"/>
    </row>
    <row r="35" s="20" customFormat="true" ht="15" hidden="false" customHeight="false" outlineLevel="0" collapsed="false">
      <c r="A35" s="19" t="s">
        <v>20</v>
      </c>
      <c r="B35" s="19"/>
      <c r="C35" s="19"/>
      <c r="D35" s="19"/>
      <c r="E35" s="19"/>
      <c r="F35" s="19"/>
      <c r="G35" s="19"/>
      <c r="H35" s="19"/>
      <c r="I35" s="19"/>
      <c r="J35" s="19"/>
      <c r="K35" s="19"/>
      <c r="L35" s="19"/>
      <c r="M35" s="19"/>
      <c r="N35" s="19"/>
      <c r="AMA35" s="21"/>
      <c r="AMB35" s="21"/>
      <c r="AMC35" s="21"/>
      <c r="AMD35" s="21"/>
      <c r="AME35" s="21"/>
      <c r="AMF35" s="21"/>
      <c r="AMG35" s="21"/>
      <c r="AMH35" s="21"/>
      <c r="AMI35" s="21"/>
      <c r="AMJ35" s="21"/>
    </row>
    <row r="36" s="24" customFormat="true" ht="28.65" hidden="false" customHeight="false" outlineLevel="0" collapsed="false">
      <c r="A36" s="22" t="s">
        <v>16</v>
      </c>
      <c r="B36" s="23" t="n">
        <v>12</v>
      </c>
      <c r="C36" s="23" t="n">
        <v>13</v>
      </c>
      <c r="D36" s="23" t="n">
        <v>14</v>
      </c>
      <c r="E36" s="23" t="n">
        <v>15</v>
      </c>
      <c r="F36" s="23" t="n">
        <v>16</v>
      </c>
      <c r="G36" s="23" t="n">
        <v>17</v>
      </c>
      <c r="H36" s="23" t="n">
        <v>19</v>
      </c>
      <c r="I36" s="23" t="n">
        <v>21</v>
      </c>
      <c r="J36" s="23" t="n">
        <v>24</v>
      </c>
      <c r="K36" s="23" t="n">
        <v>27</v>
      </c>
      <c r="L36" s="23"/>
      <c r="M36" s="23"/>
      <c r="N36" s="23"/>
      <c r="AMA36" s="25"/>
      <c r="AMB36" s="25"/>
      <c r="AMC36" s="25"/>
      <c r="AMD36" s="25"/>
      <c r="AME36" s="25"/>
      <c r="AMF36" s="25"/>
      <c r="AMG36" s="25"/>
      <c r="AMH36" s="25"/>
      <c r="AMI36" s="25"/>
      <c r="AMJ36" s="25"/>
    </row>
    <row r="37" s="20" customFormat="true" ht="15" hidden="false" customHeight="false" outlineLevel="0" collapsed="false">
      <c r="A37" s="26" t="n">
        <v>50</v>
      </c>
      <c r="B37" s="27" t="n">
        <f aca="false">IF(OR(ISBLANK($A37),ISBLANK(B$36)),"",(WheelDiaMM/mm_per_inch)*($A37/B$36)*Multiplier)</f>
        <v>112.5</v>
      </c>
      <c r="C37" s="27" t="n">
        <f aca="false">IF(OR(ISBLANK($A37),ISBLANK(C$36)),"",(WheelDiaMM/mm_per_inch)*($A37/C$36)*Multiplier)</f>
        <v>103.846153846154</v>
      </c>
      <c r="D37" s="27" t="n">
        <f aca="false">IF(OR(ISBLANK($A37),ISBLANK(D$36)),"",(WheelDiaMM/mm_per_inch)*($A37/D$36)*Multiplier)</f>
        <v>96.4285714285714</v>
      </c>
      <c r="E37" s="27" t="n">
        <f aca="false">IF(OR(ISBLANK($A37),ISBLANK(E$36)),"",(WheelDiaMM/mm_per_inch)*($A37/E$36)*Multiplier)</f>
        <v>90</v>
      </c>
      <c r="F37" s="27" t="n">
        <f aca="false">IF(OR(ISBLANK($A37),ISBLANK(F$36)),"",(WheelDiaMM/mm_per_inch)*($A37/F$36)*Multiplier)</f>
        <v>84.375</v>
      </c>
      <c r="G37" s="27" t="n">
        <f aca="false">IF(OR(ISBLANK($A37),ISBLANK(G$36)),"",(WheelDiaMM/mm_per_inch)*($A37/G$36)*Multiplier)</f>
        <v>79.4117647058824</v>
      </c>
      <c r="H37" s="27" t="n">
        <f aca="false">IF(OR(ISBLANK($A37),ISBLANK(H$36)),"",(WheelDiaMM/mm_per_inch)*($A37/H$36)*Multiplier)</f>
        <v>71.0526315789474</v>
      </c>
      <c r="I37" s="27" t="n">
        <f aca="false">IF(OR(ISBLANK($A37),ISBLANK(I$36)),"",(WheelDiaMM/mm_per_inch)*($A37/I$36)*Multiplier)</f>
        <v>64.2857142857143</v>
      </c>
      <c r="J37" s="27" t="n">
        <f aca="false">IF(OR(ISBLANK($A37),ISBLANK(J$36)),"",(WheelDiaMM/mm_per_inch)*($A37/J$36)*Multiplier)</f>
        <v>56.25</v>
      </c>
      <c r="K37" s="27" t="n">
        <f aca="false">IF(OR(ISBLANK($A37),ISBLANK(K$36)),"",(WheelDiaMM/mm_per_inch)*($A37/K$36)*Multiplier)</f>
        <v>50</v>
      </c>
      <c r="L37" s="27" t="str">
        <f aca="false">IF(OR(ISBLANK($A37),ISBLANK(L$36)),"",(WheelDiaMM/mm_per_inch)*($A37/L$36)*Multiplier)</f>
        <v/>
      </c>
      <c r="M37" s="27" t="str">
        <f aca="false">IF(OR(ISBLANK($A37),ISBLANK(M$36)),"",(WheelDiaMM/mm_per_inch)*($A37/M$36)*Multiplier)</f>
        <v/>
      </c>
      <c r="N37" s="27" t="str">
        <f aca="false">IF(OR(ISBLANK($A37),ISBLANK(N$36)),"",(WheelDiaMM/mm_per_inch)*($A37/N$36)*Multiplier)</f>
        <v/>
      </c>
      <c r="AMA37" s="21"/>
      <c r="AMB37" s="21"/>
      <c r="AMC37" s="21"/>
      <c r="AMD37" s="21"/>
      <c r="AME37" s="21"/>
      <c r="AMF37" s="21"/>
      <c r="AMG37" s="21"/>
      <c r="AMH37" s="21"/>
      <c r="AMI37" s="21"/>
      <c r="AMJ37" s="21"/>
    </row>
    <row r="38" s="20" customFormat="true" ht="15" hidden="false" customHeight="false" outlineLevel="0" collapsed="false">
      <c r="A38" s="26" t="n">
        <v>39</v>
      </c>
      <c r="B38" s="27" t="n">
        <f aca="false">IF(OR(ISBLANK($A38),ISBLANK(B$36)),"",(WheelDiaMM/mm_per_inch)*($A38/B$36)*Multiplier)</f>
        <v>87.75</v>
      </c>
      <c r="C38" s="27" t="n">
        <f aca="false">IF(OR(ISBLANK($A38),ISBLANK(C$36)),"",(WheelDiaMM/mm_per_inch)*($A38/C$36)*Multiplier)</f>
        <v>81</v>
      </c>
      <c r="D38" s="27" t="n">
        <f aca="false">IF(OR(ISBLANK($A38),ISBLANK(D$36)),"",(WheelDiaMM/mm_per_inch)*($A38/D$36)*Multiplier)</f>
        <v>75.2142857142857</v>
      </c>
      <c r="E38" s="27" t="n">
        <f aca="false">IF(OR(ISBLANK($A38),ISBLANK(E$36)),"",(WheelDiaMM/mm_per_inch)*($A38/E$36)*Multiplier)</f>
        <v>70.2</v>
      </c>
      <c r="F38" s="27" t="n">
        <f aca="false">IF(OR(ISBLANK($A38),ISBLANK(F$36)),"",(WheelDiaMM/mm_per_inch)*($A38/F$36)*Multiplier)</f>
        <v>65.8125</v>
      </c>
      <c r="G38" s="27" t="n">
        <f aca="false">IF(OR(ISBLANK($A38),ISBLANK(G$36)),"",(WheelDiaMM/mm_per_inch)*($A38/G$36)*Multiplier)</f>
        <v>61.9411764705882</v>
      </c>
      <c r="H38" s="27" t="n">
        <f aca="false">IF(OR(ISBLANK($A38),ISBLANK(H$36)),"",(WheelDiaMM/mm_per_inch)*($A38/H$36)*Multiplier)</f>
        <v>55.421052631579</v>
      </c>
      <c r="I38" s="27" t="n">
        <f aca="false">IF(OR(ISBLANK($A38),ISBLANK(I$36)),"",(WheelDiaMM/mm_per_inch)*($A38/I$36)*Multiplier)</f>
        <v>50.1428571428571</v>
      </c>
      <c r="J38" s="27" t="n">
        <f aca="false">IF(OR(ISBLANK($A38),ISBLANK(J$36)),"",(WheelDiaMM/mm_per_inch)*($A38/J$36)*Multiplier)</f>
        <v>43.875</v>
      </c>
      <c r="K38" s="27" t="n">
        <f aca="false">IF(OR(ISBLANK($A38),ISBLANK(K$36)),"",(WheelDiaMM/mm_per_inch)*($A38/K$36)*Multiplier)</f>
        <v>39</v>
      </c>
      <c r="L38" s="27" t="str">
        <f aca="false">IF(OR(ISBLANK($A38),ISBLANK(L$36)),"",(WheelDiaMM/mm_per_inch)*($A38/L$36)*Multiplier)</f>
        <v/>
      </c>
      <c r="M38" s="27" t="str">
        <f aca="false">IF(OR(ISBLANK($A38),ISBLANK(M$36)),"",(WheelDiaMM/mm_per_inch)*($A38/M$36)*Multiplier)</f>
        <v/>
      </c>
      <c r="N38" s="27" t="str">
        <f aca="false">IF(OR(ISBLANK($A38),ISBLANK(N$36)),"",(WheelDiaMM/mm_per_inch)*($A38/N$36)*Multiplier)</f>
        <v/>
      </c>
      <c r="AMA38" s="21"/>
      <c r="AMB38" s="21"/>
      <c r="AMC38" s="21"/>
      <c r="AMD38" s="21"/>
      <c r="AME38" s="21"/>
      <c r="AMF38" s="21"/>
      <c r="AMG38" s="21"/>
      <c r="AMH38" s="21"/>
      <c r="AMI38" s="21"/>
      <c r="AMJ38" s="21"/>
    </row>
    <row r="39" s="20" customFormat="true" ht="15" hidden="false" customHeight="false" outlineLevel="0" collapsed="false">
      <c r="A39" s="26" t="n">
        <v>39</v>
      </c>
      <c r="B39" s="27" t="n">
        <f aca="false">IF(OR(ISBLANK($A39),ISBLANK(B$36)),"",(WheelDiaMM/mm_per_inch)*($A39/B$36)*Multiplier)</f>
        <v>87.75</v>
      </c>
      <c r="C39" s="27" t="n">
        <f aca="false">IF(OR(ISBLANK($A39),ISBLANK(C$36)),"",(WheelDiaMM/mm_per_inch)*($A39/C$36)*Multiplier)</f>
        <v>81</v>
      </c>
      <c r="D39" s="27" t="n">
        <f aca="false">IF(OR(ISBLANK($A39),ISBLANK(D$36)),"",(WheelDiaMM/mm_per_inch)*($A39/D$36)*Multiplier)</f>
        <v>75.2142857142857</v>
      </c>
      <c r="E39" s="27" t="n">
        <f aca="false">IF(OR(ISBLANK($A39),ISBLANK(E$36)),"",(WheelDiaMM/mm_per_inch)*($A39/E$36)*Multiplier)</f>
        <v>70.2</v>
      </c>
      <c r="F39" s="27" t="n">
        <f aca="false">IF(OR(ISBLANK($A39),ISBLANK(F$36)),"",(WheelDiaMM/mm_per_inch)*($A39/F$36)*Multiplier)</f>
        <v>65.8125</v>
      </c>
      <c r="G39" s="27" t="n">
        <f aca="false">IF(OR(ISBLANK($A39),ISBLANK(G$36)),"",(WheelDiaMM/mm_per_inch)*($A39/G$36)*Multiplier)</f>
        <v>61.9411764705882</v>
      </c>
      <c r="H39" s="27" t="n">
        <f aca="false">IF(OR(ISBLANK($A39),ISBLANK(H$36)),"",(WheelDiaMM/mm_per_inch)*($A39/H$36)*Multiplier)</f>
        <v>55.421052631579</v>
      </c>
      <c r="I39" s="27" t="n">
        <f aca="false">IF(OR(ISBLANK($A39),ISBLANK(I$36)),"",(WheelDiaMM/mm_per_inch)*($A39/I$36)*Multiplier)</f>
        <v>50.1428571428571</v>
      </c>
      <c r="J39" s="27" t="n">
        <f aca="false">IF(OR(ISBLANK($A39),ISBLANK(J$36)),"",(WheelDiaMM/mm_per_inch)*($A39/J$36)*Multiplier)</f>
        <v>43.875</v>
      </c>
      <c r="K39" s="27" t="n">
        <f aca="false">IF(OR(ISBLANK($A39),ISBLANK(K$36)),"",(WheelDiaMM/mm_per_inch)*($A39/K$36)*Multiplier)</f>
        <v>39</v>
      </c>
      <c r="L39" s="27" t="str">
        <f aca="false">IF(OR(ISBLANK($A39),ISBLANK(L$36)),"",(WheelDiaMM/mm_per_inch)*($A39/L$36)*Multiplier)</f>
        <v/>
      </c>
      <c r="M39" s="27" t="str">
        <f aca="false">IF(OR(ISBLANK($A39),ISBLANK(M$36)),"",(WheelDiaMM/mm_per_inch)*($A39/M$36)*Multiplier)</f>
        <v/>
      </c>
      <c r="N39" s="27" t="str">
        <f aca="false">IF(OR(ISBLANK($A39),ISBLANK(N$36)),"",(WheelDiaMM/mm_per_inch)*($A39/N$36)*Multiplier)</f>
        <v/>
      </c>
      <c r="AMA39" s="21"/>
      <c r="AMB39" s="21"/>
      <c r="AMC39" s="21"/>
      <c r="AMD39" s="21"/>
      <c r="AME39" s="21"/>
      <c r="AMF39" s="21"/>
      <c r="AMG39" s="21"/>
      <c r="AMH39" s="21"/>
      <c r="AMI39" s="21"/>
      <c r="AMJ39" s="21"/>
    </row>
    <row r="40" customFormat="false" ht="15" hidden="false" customHeight="false" outlineLevel="0" collapsed="false">
      <c r="A40" s="30"/>
      <c r="B40" s="31"/>
    </row>
    <row r="41" s="34" customFormat="true" ht="15" hidden="false" customHeight="false" outlineLevel="0" collapsed="false">
      <c r="A41" s="32"/>
      <c r="B41" s="33" t="s">
        <v>21</v>
      </c>
      <c r="C41" s="33"/>
      <c r="D41" s="33"/>
      <c r="E41" s="33"/>
      <c r="F41" s="33"/>
      <c r="G41" s="33"/>
      <c r="H41" s="33"/>
      <c r="I41" s="33"/>
      <c r="AMA41" s="35"/>
      <c r="AMB41" s="35"/>
      <c r="AMC41" s="35"/>
      <c r="AMD41" s="35"/>
      <c r="AME41" s="35"/>
      <c r="AMF41" s="35"/>
      <c r="AMG41" s="35"/>
      <c r="AMH41" s="35"/>
      <c r="AMI41" s="35"/>
      <c r="AMJ41" s="35"/>
    </row>
    <row r="42" s="34" customFormat="true" ht="15" hidden="false" customHeight="false" outlineLevel="0" collapsed="false">
      <c r="C42" s="36" t="s">
        <v>22</v>
      </c>
      <c r="D42" s="37" t="n">
        <f aca="false">B7*VLOOKUP(C7,units_to_mm_table,2,0)</f>
        <v>170</v>
      </c>
      <c r="F42" s="35" t="s">
        <v>23</v>
      </c>
      <c r="G42" s="37" t="e">
        <f aca="false">$B$8*VLOOKUP($C$8,units_to_kph_table,2,0)</f>
        <v>#N/A</v>
      </c>
      <c r="AMA42" s="35"/>
      <c r="AMB42" s="35"/>
      <c r="AMC42" s="35"/>
      <c r="AMD42" s="35"/>
      <c r="AME42" s="35"/>
      <c r="AMF42" s="35"/>
      <c r="AMG42" s="35"/>
      <c r="AMH42" s="35"/>
      <c r="AMI42" s="35"/>
      <c r="AMJ42" s="35"/>
    </row>
    <row r="43" s="38" customFormat="true" ht="15" hidden="false" customHeight="false" outlineLevel="0" collapsed="false">
      <c r="C43" s="36" t="s">
        <v>24</v>
      </c>
      <c r="D43" s="39" t="n">
        <f aca="false">B6*VLOOKUP(C6,units_to_mm_table,2,0)</f>
        <v>685.8</v>
      </c>
      <c r="F43" s="35"/>
      <c r="G43" s="32"/>
      <c r="AMA43" s="40"/>
      <c r="AMB43" s="40"/>
      <c r="AMC43" s="40"/>
      <c r="AMD43" s="40"/>
      <c r="AME43" s="40"/>
      <c r="AMF43" s="40"/>
      <c r="AMG43" s="40"/>
      <c r="AMH43" s="40"/>
      <c r="AMI43" s="40"/>
      <c r="AMJ43" s="40"/>
    </row>
    <row r="44" s="38" customFormat="true" ht="15" hidden="false" customHeight="false" outlineLevel="0" collapsed="false">
      <c r="C44" s="41" t="s">
        <v>25</v>
      </c>
      <c r="D44" s="37" t="n">
        <f aca="false">WheelDiaMM/2</f>
        <v>342.9</v>
      </c>
      <c r="F44" s="41" t="s">
        <v>26</v>
      </c>
      <c r="G44" s="42" t="n">
        <f aca="false">VLOOKUP(TRIM(WhatToCalc),whattocalc_to_info_table,2,0)</f>
        <v>1</v>
      </c>
      <c r="AMA44" s="40"/>
      <c r="AMB44" s="40"/>
      <c r="AMC44" s="40"/>
      <c r="AMD44" s="40"/>
      <c r="AME44" s="40"/>
      <c r="AMF44" s="40"/>
      <c r="AMG44" s="40"/>
      <c r="AMH44" s="40"/>
      <c r="AMI44" s="40"/>
      <c r="AMJ44" s="40"/>
    </row>
    <row r="45" s="34" customFormat="true" ht="15" hidden="false" customHeight="false" outlineLevel="0" collapsed="false">
      <c r="AMA45" s="35"/>
      <c r="AMB45" s="35"/>
      <c r="AMC45" s="35"/>
      <c r="AMD45" s="35"/>
      <c r="AME45" s="35"/>
      <c r="AMF45" s="35"/>
      <c r="AMG45" s="35"/>
      <c r="AMH45" s="35"/>
      <c r="AMI45" s="35"/>
      <c r="AMJ45" s="35"/>
    </row>
    <row r="46" s="43" customFormat="true" ht="22.5" hidden="false" customHeight="true" outlineLevel="0" collapsed="false">
      <c r="C46" s="44" t="s">
        <v>27</v>
      </c>
      <c r="D46" s="44" t="s">
        <v>9</v>
      </c>
      <c r="F46" s="45" t="s">
        <v>28</v>
      </c>
      <c r="G46" s="46" t="s">
        <v>29</v>
      </c>
      <c r="H46" s="46"/>
      <c r="I46" s="46"/>
      <c r="AMA46" s="44"/>
      <c r="AMB46" s="44"/>
      <c r="AMC46" s="44"/>
      <c r="AMD46" s="44"/>
      <c r="AME46" s="44"/>
      <c r="AMF46" s="44"/>
      <c r="AMG46" s="44"/>
      <c r="AMH46" s="44"/>
      <c r="AMI46" s="44"/>
      <c r="AMJ46" s="44"/>
    </row>
    <row r="47" s="34" customFormat="true" ht="15" hidden="false" customHeight="false" outlineLevel="0" collapsed="false">
      <c r="C47" s="47" t="s">
        <v>30</v>
      </c>
      <c r="D47" s="47" t="n">
        <v>25.4</v>
      </c>
      <c r="F47" s="48" t="s">
        <v>31</v>
      </c>
      <c r="G47" s="48" t="n">
        <v>1</v>
      </c>
      <c r="H47" s="48" t="str">
        <f aca="false">"Gear-Inches with " &amp; TEXT(WheelDiaMM,"#") &amp; " mm wheel"</f>
        <v>Gear-Inches with 686 mm wheel</v>
      </c>
      <c r="AMA47" s="35"/>
      <c r="AMB47" s="35"/>
      <c r="AMC47" s="35"/>
      <c r="AMD47" s="35"/>
      <c r="AME47" s="35"/>
      <c r="AMF47" s="35"/>
      <c r="AMG47" s="35"/>
      <c r="AMH47" s="35"/>
      <c r="AMI47" s="35"/>
      <c r="AMJ47" s="35"/>
    </row>
    <row r="48" s="34" customFormat="true" ht="15" hidden="false" customHeight="false" outlineLevel="0" collapsed="false">
      <c r="C48" s="47" t="s">
        <v>32</v>
      </c>
      <c r="D48" s="47" t="n">
        <f aca="false">D47</f>
        <v>25.4</v>
      </c>
      <c r="F48" s="48" t="s">
        <v>33</v>
      </c>
      <c r="G48" s="48" t="n">
        <f aca="false">Pi*mm_per_inch/1000</f>
        <v>0.07979645204</v>
      </c>
      <c r="H48" s="48" t="s">
        <v>34</v>
      </c>
      <c r="AMA48" s="35"/>
      <c r="AMB48" s="35"/>
      <c r="AMC48" s="35"/>
      <c r="AMD48" s="35"/>
      <c r="AME48" s="35"/>
      <c r="AMF48" s="35"/>
      <c r="AMG48" s="35"/>
      <c r="AMH48" s="35"/>
      <c r="AMI48" s="35"/>
      <c r="AMJ48" s="35"/>
    </row>
    <row r="49" s="34" customFormat="true" ht="15" hidden="false" customHeight="false" outlineLevel="0" collapsed="false">
      <c r="C49" s="47" t="s">
        <v>7</v>
      </c>
      <c r="D49" s="47" t="n">
        <f aca="false">D47</f>
        <v>25.4</v>
      </c>
      <c r="F49" s="48" t="s">
        <v>35</v>
      </c>
      <c r="G49" s="48" t="n">
        <f aca="false">(WheelRadiusMM/CrankLengthMM) / (WheelDiaMM/mm_per_inch)</f>
        <v>0.0747058823529412</v>
      </c>
      <c r="H49" s="48" t="s">
        <v>36</v>
      </c>
      <c r="AMA49" s="35"/>
      <c r="AMB49" s="35"/>
      <c r="AMC49" s="35"/>
      <c r="AMD49" s="35"/>
      <c r="AME49" s="35"/>
      <c r="AMF49" s="35"/>
      <c r="AMG49" s="35"/>
      <c r="AMH49" s="35"/>
      <c r="AMI49" s="35"/>
      <c r="AMJ49" s="35"/>
    </row>
    <row r="50" s="34" customFormat="true" ht="15" hidden="false" customHeight="false" outlineLevel="0" collapsed="false">
      <c r="C50" s="47" t="s">
        <v>9</v>
      </c>
      <c r="D50" s="47" t="n">
        <v>1</v>
      </c>
      <c r="F50" s="48" t="s">
        <v>37</v>
      </c>
      <c r="G50" s="48" t="n">
        <f aca="false">RPM*60*Pi*(1/(12*ft_per_mile))</f>
        <v>0.178499579545455</v>
      </c>
      <c r="H50" s="48" t="str">
        <f aca="false">"Miles Per Hour at " &amp; RPM &amp; " rpm"</f>
        <v>Miles Per Hour at 60 rpm</v>
      </c>
      <c r="AMA50" s="35"/>
      <c r="AMB50" s="35"/>
      <c r="AMC50" s="35"/>
      <c r="AMD50" s="35"/>
      <c r="AME50" s="35"/>
      <c r="AMF50" s="35"/>
      <c r="AMG50" s="35"/>
      <c r="AMH50" s="35"/>
      <c r="AMI50" s="35"/>
      <c r="AMJ50" s="35"/>
    </row>
    <row r="51" s="34" customFormat="true" ht="15" hidden="false" customHeight="false" outlineLevel="0" collapsed="false">
      <c r="C51" s="47" t="s">
        <v>38</v>
      </c>
      <c r="D51" s="47" t="n">
        <v>1</v>
      </c>
      <c r="F51" s="48" t="s">
        <v>39</v>
      </c>
      <c r="G51" s="48" t="n">
        <f aca="false">RPM*60*Pi*mm_per_inch/(1000*1000)</f>
        <v>0.287267227344</v>
      </c>
      <c r="H51" s="48" t="str">
        <f aca="false">"Kilometers Per Hour at " &amp; RPM &amp; " rpm"</f>
        <v>Kilometers Per Hour at 60 rpm</v>
      </c>
      <c r="AMA51" s="35"/>
      <c r="AMB51" s="35"/>
      <c r="AMC51" s="35"/>
      <c r="AMD51" s="35"/>
      <c r="AME51" s="35"/>
      <c r="AMF51" s="35"/>
      <c r="AMG51" s="35"/>
      <c r="AMH51" s="35"/>
      <c r="AMI51" s="35"/>
      <c r="AMJ51" s="35"/>
    </row>
    <row r="52" s="34" customFormat="true" ht="15" hidden="false" customHeight="false" outlineLevel="0" collapsed="false">
      <c r="C52" s="32"/>
      <c r="D52" s="35"/>
      <c r="F52" s="32"/>
      <c r="G52" s="32"/>
      <c r="H52" s="49"/>
      <c r="AMA52" s="35"/>
      <c r="AMB52" s="35"/>
      <c r="AMC52" s="35"/>
      <c r="AMD52" s="35"/>
      <c r="AME52" s="35"/>
      <c r="AMF52" s="35"/>
      <c r="AMG52" s="35"/>
      <c r="AMH52" s="35"/>
      <c r="AMI52" s="35"/>
      <c r="AMJ52" s="35"/>
    </row>
    <row r="53" s="34" customFormat="true" ht="15" hidden="false" customHeight="false" outlineLevel="0" collapsed="false">
      <c r="C53" s="44" t="s">
        <v>40</v>
      </c>
      <c r="D53" s="44" t="s">
        <v>41</v>
      </c>
      <c r="F53" s="50" t="s">
        <v>42</v>
      </c>
      <c r="G53" s="35" t="n">
        <v>3.1415926</v>
      </c>
      <c r="AMA53" s="35"/>
      <c r="AMB53" s="35"/>
      <c r="AMC53" s="35"/>
      <c r="AMD53" s="35"/>
      <c r="AME53" s="35"/>
      <c r="AMF53" s="35"/>
      <c r="AMG53" s="35"/>
      <c r="AMH53" s="35"/>
      <c r="AMI53" s="35"/>
      <c r="AMJ53" s="35"/>
    </row>
    <row r="54" s="34" customFormat="true" ht="15" hidden="false" customHeight="false" outlineLevel="0" collapsed="false">
      <c r="C54" s="47" t="s">
        <v>41</v>
      </c>
      <c r="D54" s="47" t="n">
        <v>1</v>
      </c>
      <c r="F54" s="50" t="s">
        <v>43</v>
      </c>
      <c r="G54" s="35" t="n">
        <v>25.4</v>
      </c>
      <c r="AMA54" s="35"/>
      <c r="AMB54" s="35"/>
      <c r="AMC54" s="35"/>
      <c r="AMD54" s="35"/>
      <c r="AME54" s="35"/>
      <c r="AMF54" s="35"/>
      <c r="AMG54" s="35"/>
      <c r="AMH54" s="35"/>
      <c r="AMI54" s="35"/>
      <c r="AMJ54" s="35"/>
    </row>
    <row r="55" s="34" customFormat="true" ht="15" hidden="false" customHeight="false" outlineLevel="0" collapsed="false">
      <c r="C55" s="47" t="s">
        <v>44</v>
      </c>
      <c r="D55" s="47" t="n">
        <f aca="false">km_per_mile</f>
        <v>1.609344</v>
      </c>
      <c r="F55" s="50" t="s">
        <v>45</v>
      </c>
      <c r="G55" s="35" t="n">
        <v>5280</v>
      </c>
      <c r="AMA55" s="35"/>
      <c r="AMB55" s="35"/>
      <c r="AMC55" s="35"/>
      <c r="AMD55" s="35"/>
      <c r="AME55" s="35"/>
      <c r="AMF55" s="35"/>
      <c r="AMG55" s="35"/>
      <c r="AMH55" s="35"/>
      <c r="AMI55" s="35"/>
      <c r="AMJ55" s="35"/>
    </row>
    <row r="56" s="34" customFormat="true" ht="15" hidden="false" customHeight="false" outlineLevel="0" collapsed="false">
      <c r="F56" s="50" t="s">
        <v>46</v>
      </c>
      <c r="G56" s="35" t="n">
        <v>1.609344</v>
      </c>
      <c r="AMA56" s="35"/>
      <c r="AMB56" s="35"/>
      <c r="AMC56" s="35"/>
      <c r="AMD56" s="35"/>
      <c r="AME56" s="35"/>
      <c r="AMF56" s="35"/>
      <c r="AMG56" s="35"/>
      <c r="AMH56" s="35"/>
      <c r="AMI56" s="35"/>
      <c r="AMJ56" s="35"/>
    </row>
  </sheetData>
  <mergeCells count="16">
    <mergeCell ref="A1:H1"/>
    <mergeCell ref="A2:J2"/>
    <mergeCell ref="A3:K3"/>
    <mergeCell ref="A4:N4"/>
    <mergeCell ref="C5:H5"/>
    <mergeCell ref="D7:N7"/>
    <mergeCell ref="D8:N8"/>
    <mergeCell ref="A9:N9"/>
    <mergeCell ref="A10:K10"/>
    <mergeCell ref="A11:N11"/>
    <mergeCell ref="A17:N17"/>
    <mergeCell ref="A23:N23"/>
    <mergeCell ref="A29:N29"/>
    <mergeCell ref="A35:N35"/>
    <mergeCell ref="B41:I41"/>
    <mergeCell ref="G46:I46"/>
  </mergeCells>
  <printOptions headings="false" gridLines="false" gridLinesSet="true" horizontalCentered="false" verticalCentered="false"/>
  <pageMargins left="0.5" right="0.5" top="0.7875" bottom="0.5" header="0.511805555555555" footer="0.511805555555555"/>
  <pageSetup paperSize="1" scale="100" firstPageNumber="1" fitToWidth="1" fitToHeight="1" pageOrder="overThenDown" orientation="landscape"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89" zoomScaleNormal="89"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false" hidden="false" outlineLevel="0" max="2" min="2" style="51" width="11.52"/>
    <col collapsed="false" customWidth="false" hidden="false" outlineLevel="0" max="1025" min="3" style="0" width="11.52"/>
  </cols>
  <sheetData/>
  <printOptions headings="false" gridLines="false" gridLinesSet="true" horizontalCentered="false" verticalCentered="false"/>
  <pageMargins left="0.7875" right="0.7875" top="1.025" bottom="1.025"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3958</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2018-10-01T17:50:05Z</dcterms:created>
  <dc:creator/>
  <dc:description/>
  <dc:language>en-US</dc:language>
  <cp:lastModifiedBy/>
  <dcterms:modified xsi:type="dcterms:W3CDTF">2018-10-08T17:10:47Z</dcterms:modified>
  <cp:revision>44</cp:revision>
  <dc:subject/>
  <dc:title/>
</cp:coreProperties>
</file>